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16"/>
  <workbookPr date1904="1" showInkAnnotation="0" autoCompressPictures="0"/>
  <mc:AlternateContent xmlns:mc="http://schemas.openxmlformats.org/markup-compatibility/2006">
    <mc:Choice Requires="x15">
      <x15ac:absPath xmlns:x15ac="http://schemas.microsoft.com/office/spreadsheetml/2010/11/ac" url="/Users/mateo/Library/Mobile Documents/com~apple~CloudDocs/CESSA/4º Semestre/Ingeniería de Costos/"/>
    </mc:Choice>
  </mc:AlternateContent>
  <xr:revisionPtr revIDLastSave="0" documentId="13_ncr:1_{F90EC37A-B090-A14B-B758-D7F28D2854B4}" xr6:coauthVersionLast="47" xr6:coauthVersionMax="47" xr10:uidLastSave="{00000000-0000-0000-0000-000000000000}"/>
  <bookViews>
    <workbookView xWindow="0" yWindow="0" windowWidth="38400" windowHeight="21600" tabRatio="500" xr2:uid="{00000000-000D-0000-FFFF-FFFF00000000}"/>
  </bookViews>
  <sheets>
    <sheet name="Hoja1"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5" i="1" l="1"/>
  <c r="H5" i="1"/>
  <c r="L5" i="1"/>
  <c r="M5" i="1"/>
  <c r="P5" i="1"/>
  <c r="P8" i="1"/>
  <c r="P45" i="1"/>
  <c r="B55" i="1"/>
  <c r="S5" i="1"/>
  <c r="U5" i="1" a="1"/>
  <c r="U5" i="1"/>
  <c r="R6" i="1"/>
  <c r="X49" i="1"/>
  <c r="X48" i="1"/>
  <c r="X47" i="1"/>
  <c r="X46" i="1"/>
  <c r="S6" i="1"/>
  <c r="U6" i="1" a="1"/>
  <c r="U6" i="1"/>
  <c r="S7" i="1"/>
  <c r="U7" i="1" a="1"/>
  <c r="U7" i="1"/>
  <c r="S10" i="1"/>
  <c r="U10" i="1" a="1"/>
  <c r="U10" i="1"/>
  <c r="S11" i="1"/>
  <c r="U11" i="1" a="1"/>
  <c r="U11" i="1"/>
  <c r="S12" i="1"/>
  <c r="U12" i="1" a="1"/>
  <c r="U12" i="1"/>
  <c r="S15" i="1"/>
  <c r="U15" i="1" a="1"/>
  <c r="U15" i="1"/>
  <c r="S16" i="1"/>
  <c r="U16" i="1" a="1"/>
  <c r="U16" i="1"/>
  <c r="S17" i="1"/>
  <c r="U17" i="1" a="1"/>
  <c r="U17" i="1"/>
  <c r="S20" i="1"/>
  <c r="U20" i="1" a="1"/>
  <c r="U20" i="1"/>
  <c r="S21" i="1"/>
  <c r="U21" i="1" a="1"/>
  <c r="U21" i="1"/>
  <c r="S22" i="1"/>
  <c r="U22" i="1" a="1"/>
  <c r="U22" i="1"/>
  <c r="S25" i="1"/>
  <c r="U25" i="1" a="1"/>
  <c r="U25" i="1"/>
  <c r="S26" i="1"/>
  <c r="U26" i="1" a="1"/>
  <c r="U26" i="1"/>
  <c r="S27" i="1"/>
  <c r="U27" i="1" a="1"/>
  <c r="U27" i="1"/>
  <c r="S30" i="1"/>
  <c r="U30" i="1" a="1"/>
  <c r="U30" i="1"/>
  <c r="S31" i="1"/>
  <c r="U31" i="1" a="1"/>
  <c r="U31" i="1"/>
  <c r="S32" i="1"/>
  <c r="U32" i="1" a="1"/>
  <c r="U32" i="1"/>
  <c r="S35" i="1"/>
  <c r="U35" i="1" a="1"/>
  <c r="U35" i="1"/>
  <c r="S36" i="1"/>
  <c r="U36" i="1" a="1"/>
  <c r="U36" i="1"/>
  <c r="S37" i="1"/>
  <c r="U37" i="1" a="1"/>
  <c r="U37" i="1"/>
  <c r="S38" i="1"/>
  <c r="U38" i="1" a="1"/>
  <c r="U38" i="1"/>
  <c r="S39" i="1"/>
  <c r="U39" i="1" a="1"/>
  <c r="U39" i="1"/>
  <c r="S40" i="1"/>
  <c r="U40" i="1" a="1"/>
  <c r="U40" i="1"/>
  <c r="T6" i="1"/>
  <c r="T7" i="1"/>
  <c r="T10" i="1"/>
  <c r="T11" i="1"/>
  <c r="T12" i="1"/>
  <c r="T15" i="1"/>
  <c r="T16" i="1"/>
  <c r="T17" i="1"/>
  <c r="T20" i="1"/>
  <c r="T21" i="1"/>
  <c r="T22" i="1"/>
  <c r="T25" i="1"/>
  <c r="T26" i="1"/>
  <c r="T27" i="1"/>
  <c r="T30" i="1"/>
  <c r="T31" i="1"/>
  <c r="T32" i="1"/>
  <c r="T35" i="1"/>
  <c r="T36" i="1"/>
  <c r="T37" i="1"/>
  <c r="T38" i="1"/>
  <c r="T39" i="1"/>
  <c r="T40" i="1"/>
  <c r="T5" i="1"/>
  <c r="B62" i="1"/>
  <c r="B61" i="1"/>
  <c r="B60" i="1"/>
  <c r="B59" i="1"/>
  <c r="B58" i="1"/>
  <c r="B57" i="1"/>
  <c r="B56" i="1"/>
  <c r="N5" i="1"/>
  <c r="N8" i="1"/>
  <c r="N45" i="1"/>
  <c r="N46" i="1"/>
  <c r="B54" i="1"/>
  <c r="B53" i="1"/>
  <c r="B51" i="1"/>
  <c r="B50" i="1"/>
  <c r="B49" i="1"/>
  <c r="B48" i="1"/>
  <c r="B47" i="1"/>
  <c r="B46" i="1"/>
  <c r="O45" i="1"/>
  <c r="P46" i="1"/>
  <c r="C43" i="1"/>
  <c r="C41" i="1"/>
  <c r="C33" i="1"/>
  <c r="C28" i="1"/>
  <c r="C23" i="1"/>
  <c r="C18" i="1"/>
  <c r="C13" i="1"/>
  <c r="C8" i="1"/>
  <c r="C6" i="1"/>
  <c r="C7" i="1"/>
  <c r="C10" i="1"/>
  <c r="C11" i="1"/>
  <c r="C12" i="1"/>
  <c r="C15" i="1"/>
  <c r="C16" i="1"/>
  <c r="C17" i="1"/>
  <c r="C20" i="1"/>
  <c r="C21" i="1"/>
  <c r="C22" i="1"/>
  <c r="C25" i="1"/>
  <c r="C26" i="1"/>
  <c r="C27" i="1"/>
  <c r="C30" i="1"/>
  <c r="C31" i="1"/>
  <c r="C32" i="1"/>
  <c r="C35" i="1"/>
  <c r="C36" i="1"/>
  <c r="C37" i="1"/>
  <c r="C38" i="1"/>
  <c r="C39" i="1"/>
  <c r="C40" i="1"/>
  <c r="C5" i="1"/>
  <c r="B43" i="1"/>
  <c r="B41" i="1"/>
  <c r="B33" i="1"/>
  <c r="B28" i="1"/>
  <c r="B23" i="1"/>
  <c r="B18" i="1"/>
  <c r="B13" i="1"/>
  <c r="B8" i="1"/>
  <c r="N42" i="1"/>
  <c r="N34" i="1"/>
  <c r="N29" i="1"/>
  <c r="N24" i="1"/>
  <c r="N19" i="1"/>
  <c r="N14" i="1"/>
  <c r="P42" i="1"/>
  <c r="P34" i="1"/>
  <c r="P29" i="1"/>
  <c r="P24" i="1"/>
  <c r="P19" i="1"/>
  <c r="P14" i="1"/>
  <c r="P9" i="1"/>
  <c r="N9" i="1"/>
  <c r="O41" i="1"/>
  <c r="P41" i="1"/>
  <c r="N41" i="1"/>
  <c r="O33" i="1"/>
  <c r="P33" i="1"/>
  <c r="N33" i="1"/>
  <c r="O28" i="1"/>
  <c r="P28" i="1"/>
  <c r="N28" i="1"/>
  <c r="O23" i="1"/>
  <c r="P23" i="1"/>
  <c r="N23" i="1"/>
  <c r="O18" i="1"/>
  <c r="P18" i="1"/>
  <c r="N18" i="1"/>
  <c r="O13" i="1"/>
  <c r="P13" i="1"/>
  <c r="N13" i="1"/>
  <c r="O8" i="1"/>
  <c r="R7" i="1"/>
  <c r="R10" i="1"/>
  <c r="R11" i="1"/>
  <c r="R12" i="1"/>
  <c r="R15" i="1"/>
  <c r="R16" i="1"/>
  <c r="R17" i="1"/>
  <c r="R20" i="1"/>
  <c r="R21" i="1"/>
  <c r="R22" i="1"/>
  <c r="R25" i="1"/>
  <c r="R26" i="1"/>
  <c r="R27" i="1"/>
  <c r="R30" i="1"/>
  <c r="R31" i="1"/>
  <c r="R32" i="1"/>
  <c r="R35" i="1"/>
  <c r="R36" i="1"/>
  <c r="R37" i="1"/>
  <c r="R38" i="1"/>
  <c r="R39" i="1"/>
  <c r="R40" i="1"/>
  <c r="Q6" i="1"/>
  <c r="Q7" i="1"/>
  <c r="Q10" i="1"/>
  <c r="Q11" i="1"/>
  <c r="Q12" i="1"/>
  <c r="Q15" i="1"/>
  <c r="Q16" i="1"/>
  <c r="Q17" i="1"/>
  <c r="Q20" i="1"/>
  <c r="Q21" i="1"/>
  <c r="Q22" i="1"/>
  <c r="Q25" i="1"/>
  <c r="Q26" i="1"/>
  <c r="Q27" i="1"/>
  <c r="Q30" i="1"/>
  <c r="Q31" i="1"/>
  <c r="Q32" i="1"/>
  <c r="Q35" i="1"/>
  <c r="Q36" i="1"/>
  <c r="Q37" i="1"/>
  <c r="Q38" i="1"/>
  <c r="Q39" i="1"/>
  <c r="Q40" i="1"/>
  <c r="R5" i="1"/>
  <c r="Q5" i="1"/>
  <c r="P6" i="1"/>
  <c r="P7" i="1"/>
  <c r="P10" i="1"/>
  <c r="P11" i="1"/>
  <c r="P12" i="1"/>
  <c r="P15" i="1"/>
  <c r="P16" i="1"/>
  <c r="P17" i="1"/>
  <c r="P20" i="1"/>
  <c r="P21" i="1"/>
  <c r="P22" i="1"/>
  <c r="P25" i="1"/>
  <c r="P26" i="1"/>
  <c r="P27" i="1"/>
  <c r="P30" i="1"/>
  <c r="P31" i="1"/>
  <c r="P32" i="1"/>
  <c r="P35" i="1"/>
  <c r="P36" i="1"/>
  <c r="P37" i="1"/>
  <c r="P38" i="1"/>
  <c r="P39" i="1"/>
  <c r="P40" i="1"/>
  <c r="O6" i="1"/>
  <c r="O7" i="1"/>
  <c r="O10" i="1"/>
  <c r="O11" i="1"/>
  <c r="O12" i="1"/>
  <c r="O15" i="1"/>
  <c r="O16" i="1"/>
  <c r="O17" i="1"/>
  <c r="O20" i="1"/>
  <c r="O21" i="1"/>
  <c r="O22" i="1"/>
  <c r="O25" i="1"/>
  <c r="O26" i="1"/>
  <c r="O27" i="1"/>
  <c r="O30" i="1"/>
  <c r="O31" i="1"/>
  <c r="O32" i="1"/>
  <c r="O35" i="1"/>
  <c r="O36" i="1"/>
  <c r="O37" i="1"/>
  <c r="O38" i="1"/>
  <c r="O39" i="1"/>
  <c r="O40" i="1"/>
  <c r="O5" i="1"/>
  <c r="N6" i="1"/>
  <c r="N7" i="1"/>
  <c r="N10" i="1"/>
  <c r="N11" i="1"/>
  <c r="N12" i="1"/>
  <c r="N15" i="1"/>
  <c r="N16" i="1"/>
  <c r="N17" i="1"/>
  <c r="N20" i="1"/>
  <c r="N21" i="1"/>
  <c r="N22" i="1"/>
  <c r="N25" i="1"/>
  <c r="N26" i="1"/>
  <c r="N27" i="1"/>
  <c r="N30" i="1"/>
  <c r="N31" i="1"/>
  <c r="N32" i="1"/>
  <c r="N35" i="1"/>
  <c r="N36" i="1"/>
  <c r="N37" i="1"/>
  <c r="N38" i="1"/>
  <c r="N39" i="1"/>
  <c r="N40" i="1"/>
  <c r="M6" i="1"/>
  <c r="M7" i="1"/>
  <c r="M10" i="1"/>
  <c r="M11" i="1"/>
  <c r="M12" i="1"/>
  <c r="M15" i="1"/>
  <c r="M16" i="1"/>
  <c r="M17" i="1"/>
  <c r="M20" i="1"/>
  <c r="M21" i="1"/>
  <c r="M22" i="1"/>
  <c r="M25" i="1"/>
  <c r="M26" i="1"/>
  <c r="M27" i="1"/>
  <c r="M30" i="1"/>
  <c r="M31" i="1"/>
  <c r="M32" i="1"/>
  <c r="M35" i="1"/>
  <c r="M36" i="1"/>
  <c r="M37" i="1"/>
  <c r="M38" i="1"/>
  <c r="M39" i="1"/>
  <c r="M40" i="1"/>
  <c r="L6" i="1"/>
  <c r="L7" i="1"/>
  <c r="L10" i="1"/>
  <c r="L11" i="1"/>
  <c r="L12" i="1"/>
  <c r="L15" i="1"/>
  <c r="L16" i="1"/>
  <c r="L17" i="1"/>
  <c r="L20" i="1"/>
  <c r="L21" i="1"/>
  <c r="L22" i="1"/>
  <c r="L25" i="1"/>
  <c r="L26" i="1"/>
  <c r="L27" i="1"/>
  <c r="L30" i="1"/>
  <c r="L31" i="1"/>
  <c r="L32" i="1"/>
  <c r="L35" i="1"/>
  <c r="L36" i="1"/>
  <c r="L37" i="1"/>
  <c r="L38" i="1"/>
  <c r="L39" i="1"/>
  <c r="L40" i="1"/>
  <c r="H6" i="1"/>
  <c r="H7" i="1"/>
  <c r="H10" i="1"/>
  <c r="H11" i="1"/>
  <c r="H12" i="1"/>
  <c r="H15" i="1"/>
  <c r="H16" i="1"/>
  <c r="H17" i="1"/>
  <c r="H20" i="1"/>
  <c r="H21" i="1"/>
  <c r="H22" i="1"/>
  <c r="H25" i="1"/>
  <c r="H26" i="1"/>
  <c r="H27" i="1"/>
  <c r="H30" i="1"/>
  <c r="H31" i="1"/>
  <c r="H32" i="1"/>
  <c r="H35" i="1"/>
  <c r="H36" i="1"/>
  <c r="H37" i="1"/>
  <c r="H38" i="1"/>
  <c r="H39" i="1"/>
  <c r="H40" i="1"/>
  <c r="G6" i="1"/>
  <c r="G7" i="1"/>
  <c r="G10" i="1"/>
  <c r="G11" i="1"/>
  <c r="G12" i="1"/>
  <c r="G15" i="1"/>
  <c r="G16" i="1"/>
  <c r="G17" i="1"/>
  <c r="G20" i="1"/>
  <c r="G21" i="1"/>
  <c r="G22" i="1"/>
  <c r="G25" i="1"/>
  <c r="G26" i="1"/>
  <c r="G27" i="1"/>
  <c r="G30" i="1"/>
  <c r="G31" i="1"/>
  <c r="G32" i="1"/>
  <c r="G35" i="1"/>
  <c r="G36" i="1"/>
  <c r="G37" i="1"/>
  <c r="G38" i="1"/>
  <c r="G39" i="1"/>
  <c r="G40" i="1"/>
  <c r="K30" i="1"/>
  <c r="K31" i="1"/>
  <c r="K32" i="1"/>
  <c r="K35" i="1"/>
  <c r="K36" i="1"/>
  <c r="K37" i="1"/>
  <c r="K38" i="1"/>
  <c r="K39" i="1"/>
  <c r="K40" i="1"/>
  <c r="K6" i="1"/>
  <c r="K7" i="1"/>
  <c r="K10" i="1"/>
  <c r="K11" i="1"/>
  <c r="K12" i="1"/>
  <c r="K15" i="1"/>
  <c r="K16" i="1"/>
  <c r="K17" i="1"/>
  <c r="K20" i="1"/>
  <c r="K21" i="1"/>
  <c r="K22" i="1"/>
  <c r="K25" i="1"/>
  <c r="K26" i="1"/>
  <c r="K27" i="1"/>
  <c r="K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<sst xmlns="http://schemas.openxmlformats.org/spreadsheetml/2006/main" count="118" uniqueCount="85">
  <si>
    <t>Ventas Totales $</t>
    <phoneticPr fontId="2" type="noConversion"/>
  </si>
  <si>
    <t xml:space="preserve">Costo Total $ </t>
    <phoneticPr fontId="2" type="noConversion"/>
  </si>
  <si>
    <t xml:space="preserve">Utilidad Total $ </t>
    <phoneticPr fontId="2" type="noConversion"/>
  </si>
  <si>
    <t xml:space="preserve">Grupo de bebida con más utilidad % </t>
    <phoneticPr fontId="2" type="noConversion"/>
  </si>
  <si>
    <t>Total de clientes</t>
    <phoneticPr fontId="2" type="noConversion"/>
  </si>
  <si>
    <t>Cheque Promedio:</t>
    <phoneticPr fontId="2" type="noConversion"/>
  </si>
  <si>
    <t>% de Costo</t>
    <phoneticPr fontId="2" type="noConversion"/>
  </si>
  <si>
    <t>Promedio de Utilidad</t>
    <phoneticPr fontId="2" type="noConversion"/>
  </si>
  <si>
    <t>% por Bebida</t>
    <phoneticPr fontId="2" type="noConversion"/>
  </si>
  <si>
    <t>Grupo de bebida con mayor Costo</t>
    <phoneticPr fontId="2" type="noConversion"/>
  </si>
  <si>
    <t>Grupo de bebida con mayor  Utilidad</t>
    <phoneticPr fontId="2" type="noConversion"/>
  </si>
  <si>
    <t>Grupo de bebida con mayor  Ventas</t>
    <phoneticPr fontId="2" type="noConversion"/>
  </si>
  <si>
    <t>SE PIDE:</t>
    <phoneticPr fontId="2" type="noConversion"/>
  </si>
  <si>
    <t>Bebida más vendida (popularidad)</t>
    <phoneticPr fontId="2" type="noConversion"/>
  </si>
  <si>
    <t xml:space="preserve">Grupo de bebida con más costo % </t>
    <phoneticPr fontId="2" type="noConversion"/>
  </si>
  <si>
    <t xml:space="preserve">Bebida más ventas $ </t>
    <phoneticPr fontId="2" type="noConversion"/>
  </si>
  <si>
    <t xml:space="preserve">Bebida más utilidad $ </t>
    <phoneticPr fontId="2" type="noConversion"/>
  </si>
  <si>
    <t xml:space="preserve">Bebida más costo $ </t>
    <phoneticPr fontId="2" type="noConversion"/>
  </si>
  <si>
    <t>Nombre</t>
  </si>
  <si>
    <t>Popularidad</t>
  </si>
  <si>
    <t>% Mezcla Menù</t>
  </si>
  <si>
    <t>Capacidad de la botella</t>
  </si>
  <si>
    <t>Costo por botella</t>
  </si>
  <si>
    <t>Onzas por Servicio</t>
  </si>
  <si>
    <t>Costo mezcladores</t>
  </si>
  <si>
    <t>Precio de Venta unitario</t>
  </si>
  <si>
    <t>Whiskey</t>
  </si>
  <si>
    <t>JB Rare</t>
  </si>
  <si>
    <t>William Lawson's</t>
  </si>
  <si>
    <t>Passport Scotch</t>
  </si>
  <si>
    <t>Total por Grupo</t>
  </si>
  <si>
    <t>Cognac</t>
  </si>
  <si>
    <t>Martell XO</t>
  </si>
  <si>
    <t>Martell VSOP</t>
  </si>
  <si>
    <t>Courvoisier VS</t>
  </si>
  <si>
    <t>Total por grupo</t>
  </si>
  <si>
    <t>Ron</t>
  </si>
  <si>
    <t>Appleton State</t>
  </si>
  <si>
    <t>Baraima Citrus</t>
  </si>
  <si>
    <t>Bacardi Solera</t>
  </si>
  <si>
    <t>Vodka</t>
  </si>
  <si>
    <t>Stolichnaya</t>
  </si>
  <si>
    <t>Smirnoff</t>
  </si>
  <si>
    <t>Wyborowa</t>
  </si>
  <si>
    <t>Brandy</t>
  </si>
  <si>
    <t>Don Pedro</t>
  </si>
  <si>
    <t>Torres 10</t>
  </si>
  <si>
    <t>Terry</t>
  </si>
  <si>
    <t>Tequila</t>
  </si>
  <si>
    <t>Herradura Reposado</t>
  </si>
  <si>
    <t>Don Julio añejo</t>
  </si>
  <si>
    <t>Sauza Blanco</t>
  </si>
  <si>
    <t>Cremas y licores</t>
  </si>
  <si>
    <t>Bayle's</t>
  </si>
  <si>
    <t>Frangelico</t>
  </si>
  <si>
    <t>Licor del 43</t>
  </si>
  <si>
    <t>Galliano</t>
  </si>
  <si>
    <t>Grand Marnier</t>
  </si>
  <si>
    <t>Anis dulce</t>
  </si>
  <si>
    <t>TOTAL</t>
  </si>
  <si>
    <t>INGENIERÍA DE MENÚ DE LICORES # 2</t>
    <phoneticPr fontId="2" type="noConversion"/>
  </si>
  <si>
    <t xml:space="preserve">Precio de Venta sin iva </t>
  </si>
  <si>
    <t>Utilidad por unidad</t>
  </si>
  <si>
    <t>% de costo</t>
  </si>
  <si>
    <t>Volumen de costo</t>
  </si>
  <si>
    <t xml:space="preserve">Volumen de venta </t>
  </si>
  <si>
    <t>Volumen de utilidad</t>
  </si>
  <si>
    <t>Costo Unitario Copa + Mezclador</t>
  </si>
  <si>
    <t>% de utilidad</t>
  </si>
  <si>
    <t>Contribución marginal</t>
  </si>
  <si>
    <t>Contribución de mezcla</t>
  </si>
  <si>
    <t>Clasificación de bebida</t>
  </si>
  <si>
    <t>No de tragos</t>
  </si>
  <si>
    <t>Costo por copa</t>
  </si>
  <si>
    <t>PERRO</t>
  </si>
  <si>
    <t>CABALLO</t>
  </si>
  <si>
    <t>ROMPECABEZAS</t>
  </si>
  <si>
    <t>ESTRELLA</t>
  </si>
  <si>
    <t>Las bebidas en esta sección tienen los porcetnajes de costo más altos del menú. Dos son caballo y uno perro. Los caballos deberían buscar reducir su costo y para los perro reducir el costo y promocionarlos más en el menú. Igualmente tratar de reducir el costo de los mezcladores.</t>
  </si>
  <si>
    <t>En esta sección dos son perros y uno rompecabezas. Para el rompecabezas lo mejor sería cambiar su posicionam iento en el menú y tratar de meterlo en algún combo o promocion. Para los perros, reducir el precio de venta ya que tienen un buen margen de utilidad pero muy poca popularidad.</t>
  </si>
  <si>
    <t>Las tres bebidas de esta seccíon son caballos lo que significa que hay popularidad pero poca utilidad. Lo mejor para eestos sería bajar el costo de los mezcladores o incrementar precio de venta.</t>
  </si>
  <si>
    <t>Esta es la sección con las mejores clasificaciones. Dos son estrella y uno caballo. Para el caballo tratar de reducir el costo en sus mezcladores ya que es más alto que el de los estrella. Para los estrella tratar de mantener el estánmdar y calidad. Si es posible incrementar un poco el precio.</t>
  </si>
  <si>
    <t>Esta sección tiene un estrella y dos caballos. El estrella debería mantener el estandar de calidad que tiene. Para los caballos reducir el costo de sus mexcladores. Igualmente si es posible incrementar el precio de venta para tenerlo no a la par pero en el área del estrella.</t>
  </si>
  <si>
    <t>Esta sección tiene dos estrellas y un perro. Los estrellas deberían de mantener su estandar de calidad y para el perro, aumentar el precio ya que esta muy apartado al de los estrella y lo hace ver como un producto "barato".</t>
  </si>
  <si>
    <t xml:space="preserve">Esta sección es la más diversa. 4 bebidas son perro. 1 caballo y 1 estrella. Los perros deberian subir un poco su precio de vente y darles una mayor promoción en el menú. Para el cballo, tratar de reducir el costo cambviando de provedor o aumentando su precio de venta.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</si>
</sst>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00"/>
    <numFmt numFmtId="165" formatCode="_-&quot;$&quot;* #,##0.00_-;\-&quot;$&quot;* #,##0.00_-;_-&quot;$&quot;* &quot;-&quot;??_-;_-@_-"/>
    <numFmt numFmtId="166" formatCode="[$$-80A]#,##0.00"/>
  </numFmts>
  <fonts count="18" x14ac:knownFonts="1">
    <font>
      <sz val="10"/>
      <name val="Verdana"/>
    </font>
    <font>
      <sz val="10"/>
      <name val="Verdana"/>
    </font>
    <font>
      <sz val="8"/>
      <name val="Verdana"/>
    </font>
    <font>
      <sz val="12"/>
      <name val="Abadi MT Condensed Extra Bold"/>
    </font>
    <font>
      <b/>
      <sz val="24"/>
      <color indexed="9"/>
      <name val="Abadi MT Condensed Extra Bold"/>
    </font>
    <font>
      <b/>
      <sz val="16"/>
      <color indexed="9"/>
      <name val="Abadi MT Condensed Extra Bold"/>
    </font>
    <font>
      <sz val="12"/>
      <color indexed="9"/>
      <name val="Abadi MT Condensed Extra Bold"/>
    </font>
    <font>
      <b/>
      <i/>
      <sz val="16"/>
      <color indexed="9"/>
      <name val="Abadi MT Condensed Extra Bold"/>
    </font>
    <font>
      <b/>
      <i/>
      <sz val="12"/>
      <name val="Abadi MT Condensed Extra Bold"/>
    </font>
    <font>
      <b/>
      <i/>
      <sz val="14"/>
      <color indexed="53"/>
      <name val="Abadi MT Condensed Extra Bold"/>
    </font>
    <font>
      <b/>
      <i/>
      <sz val="16"/>
      <color indexed="10"/>
      <name val="Abadi MT Condensed Extra Bold"/>
    </font>
    <font>
      <sz val="14"/>
      <name val="Abadi MT Condensed Extra Bold"/>
    </font>
    <font>
      <b/>
      <i/>
      <sz val="14"/>
      <color indexed="10"/>
      <name val="Abadi MT Condensed Extra Bold"/>
    </font>
    <font>
      <b/>
      <i/>
      <sz val="20"/>
      <name val="Abadi MT Condensed Extra Bold"/>
    </font>
    <font>
      <u/>
      <sz val="10"/>
      <color theme="10"/>
      <name val="Verdana"/>
    </font>
    <font>
      <u/>
      <sz val="10"/>
      <color theme="11"/>
      <name val="Verdana"/>
    </font>
    <font>
      <sz val="12"/>
      <name val="Abadi MT Condensed Extra Bold"/>
      <family val="2"/>
    </font>
    <font>
      <sz val="10"/>
      <name val="Abadi MT Condensed Extra Bold"/>
      <family val="2"/>
    </font>
  </fonts>
  <fills count="8">
    <fill>
      <patternFill patternType="none"/>
    </fill>
    <fill>
      <patternFill patternType="gray125"/>
    </fill>
    <fill>
      <patternFill patternType="solid">
        <fgColor indexed="13"/>
        <bgColor indexed="64"/>
      </patternFill>
    </fill>
    <fill>
      <patternFill patternType="solid">
        <fgColor indexed="50"/>
        <bgColor indexed="64"/>
      </patternFill>
    </fill>
    <fill>
      <patternFill patternType="solid">
        <fgColor indexed="47"/>
        <bgColor indexed="64"/>
      </patternFill>
    </fill>
    <fill>
      <patternFill patternType="solid">
        <fgColor indexed="10"/>
        <bgColor indexed="64"/>
      </patternFill>
    </fill>
    <fill>
      <patternFill patternType="solid">
        <fgColor indexed="11"/>
        <bgColor indexed="64"/>
      </patternFill>
    </fill>
    <fill>
      <patternFill patternType="solid">
        <fgColor rgb="FF99CC00"/>
        <bgColor rgb="FF000000"/>
      </patternFill>
    </fill>
  </fills>
  <borders count="19">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indexed="16"/>
      </left>
      <right style="medium">
        <color auto="1"/>
      </right>
      <top style="medium">
        <color auto="1"/>
      </top>
      <bottom style="medium">
        <color auto="1"/>
      </bottom>
      <diagonal/>
    </border>
    <border>
      <left style="medium">
        <color indexed="16"/>
      </left>
      <right style="thin">
        <color auto="1"/>
      </right>
      <top style="thin">
        <color auto="1"/>
      </top>
      <bottom style="thin">
        <color auto="1"/>
      </bottom>
      <diagonal/>
    </border>
    <border>
      <left style="medium">
        <color indexed="16"/>
      </left>
      <right style="thin">
        <color auto="1"/>
      </right>
      <top/>
      <bottom style="thin">
        <color auto="1"/>
      </bottom>
      <diagonal/>
    </border>
    <border>
      <left style="medium">
        <color indexed="16"/>
      </left>
      <right style="thin">
        <color auto="1"/>
      </right>
      <top style="thin">
        <color auto="1"/>
      </top>
      <bottom/>
      <diagonal/>
    </border>
    <border>
      <left style="medium">
        <color indexed="16"/>
      </left>
      <right/>
      <top style="medium">
        <color indexed="16"/>
      </top>
      <bottom style="medium">
        <color auto="1"/>
      </bottom>
      <diagonal/>
    </border>
    <border>
      <left/>
      <right/>
      <top style="medium">
        <color indexed="16"/>
      </top>
      <bottom style="medium">
        <color auto="1"/>
      </bottom>
      <diagonal/>
    </border>
    <border>
      <left style="medium">
        <color indexed="16"/>
      </left>
      <right/>
      <top/>
      <bottom/>
      <diagonal/>
    </border>
    <border>
      <left style="double">
        <color indexed="16"/>
      </left>
      <right style="double">
        <color indexed="16"/>
      </right>
      <top style="double">
        <color indexed="16"/>
      </top>
      <bottom style="double">
        <color indexed="16"/>
      </bottom>
      <diagonal/>
    </border>
    <border>
      <left style="medium">
        <color indexed="16"/>
      </left>
      <right/>
      <top style="medium">
        <color indexed="16"/>
      </top>
      <bottom/>
      <diagonal/>
    </border>
    <border>
      <left style="double">
        <color indexed="16"/>
      </left>
      <right style="double">
        <color indexed="16"/>
      </right>
      <top style="medium">
        <color indexed="16"/>
      </top>
      <bottom style="double">
        <color indexed="16"/>
      </bottom>
      <diagonal/>
    </border>
    <border>
      <left/>
      <right/>
      <top style="medium">
        <color indexed="16"/>
      </top>
      <bottom/>
      <diagonal/>
    </border>
    <border>
      <left style="medium">
        <color indexed="16"/>
      </left>
      <right/>
      <top style="medium">
        <color indexed="16"/>
      </top>
      <bottom style="medium">
        <color indexed="16"/>
      </bottom>
      <diagonal/>
    </border>
    <border>
      <left/>
      <right/>
      <top style="medium">
        <color indexed="16"/>
      </top>
      <bottom style="medium">
        <color indexed="16"/>
      </bottom>
      <diagonal/>
    </border>
    <border>
      <left style="medium">
        <color indexed="16"/>
      </left>
      <right/>
      <top style="thin">
        <color auto="1"/>
      </top>
      <bottom style="thin">
        <color auto="1"/>
      </bottom>
      <diagonal/>
    </border>
    <border>
      <left/>
      <right style="thin">
        <color indexed="64"/>
      </right>
      <top style="thin">
        <color indexed="64"/>
      </top>
      <bottom style="thin">
        <color indexed="64"/>
      </bottom>
      <diagonal/>
    </border>
  </borders>
  <cellStyleXfs count="9">
    <xf numFmtId="0" fontId="0" fillId="0" borderId="0"/>
    <xf numFmtId="44" fontId="1" fillId="0" borderId="0" applyFon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9" fontId="1" fillId="0" borderId="0" applyFont="0" applyFill="0" applyBorder="0" applyAlignment="0" applyProtection="0"/>
  </cellStyleXfs>
  <cellXfs count="59">
    <xf numFmtId="0" fontId="0" fillId="0" borderId="0" xfId="0"/>
    <xf numFmtId="0" fontId="3" fillId="0" borderId="0" xfId="0" applyFont="1"/>
    <xf numFmtId="0" fontId="3" fillId="0" borderId="1" xfId="0" applyFont="1" applyBorder="1"/>
    <xf numFmtId="0" fontId="3" fillId="0" borderId="1" xfId="0" applyFont="1" applyBorder="1" applyAlignment="1">
      <alignment horizontal="center"/>
    </xf>
    <xf numFmtId="164" fontId="3" fillId="0" borderId="1" xfId="0" applyNumberFormat="1" applyFont="1" applyBorder="1"/>
    <xf numFmtId="44" fontId="3" fillId="0" borderId="1" xfId="1" applyFont="1" applyBorder="1"/>
    <xf numFmtId="165" fontId="3" fillId="0" borderId="1" xfId="0" applyNumberFormat="1" applyFont="1" applyBorder="1"/>
    <xf numFmtId="0" fontId="3" fillId="0" borderId="0" xfId="0" applyFont="1" applyAlignment="1">
      <alignment horizontal="center"/>
    </xf>
    <xf numFmtId="0" fontId="3" fillId="0" borderId="3" xfId="0" applyFont="1" applyBorder="1"/>
    <xf numFmtId="0" fontId="3" fillId="0" borderId="3" xfId="0" applyFont="1" applyBorder="1" applyAlignment="1">
      <alignment horizontal="center"/>
    </xf>
    <xf numFmtId="0" fontId="6" fillId="5" borderId="2" xfId="0" applyFont="1" applyFill="1" applyBorder="1"/>
    <xf numFmtId="0" fontId="9" fillId="0" borderId="12" xfId="0" applyFont="1" applyBorder="1"/>
    <xf numFmtId="0" fontId="3" fillId="0" borderId="14" xfId="0" applyFont="1" applyBorder="1"/>
    <xf numFmtId="0" fontId="9" fillId="0" borderId="14" xfId="0" applyFont="1" applyBorder="1"/>
    <xf numFmtId="0" fontId="9" fillId="0" borderId="10" xfId="0" applyFont="1" applyBorder="1"/>
    <xf numFmtId="0" fontId="9" fillId="0" borderId="0" xfId="0" applyFont="1"/>
    <xf numFmtId="0" fontId="3" fillId="0" borderId="6" xfId="0" applyFont="1" applyBorder="1"/>
    <xf numFmtId="0" fontId="3" fillId="0" borderId="5" xfId="0" applyFont="1" applyBorder="1"/>
    <xf numFmtId="0" fontId="8" fillId="4" borderId="4" xfId="0" applyFont="1" applyFill="1" applyBorder="1" applyAlignment="1">
      <alignment horizontal="right"/>
    </xf>
    <xf numFmtId="0" fontId="3" fillId="0" borderId="10" xfId="0" applyFont="1" applyBorder="1"/>
    <xf numFmtId="0" fontId="5" fillId="5" borderId="17" xfId="0" applyFont="1" applyFill="1" applyBorder="1" applyAlignment="1">
      <alignment horizontal="center"/>
    </xf>
    <xf numFmtId="0" fontId="13" fillId="3" borderId="7"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7" fillId="6" borderId="4" xfId="0" applyFont="1" applyFill="1" applyBorder="1" applyAlignment="1">
      <alignment horizontal="center"/>
    </xf>
    <xf numFmtId="0" fontId="3" fillId="2" borderId="2" xfId="0" applyFont="1" applyFill="1" applyBorder="1"/>
    <xf numFmtId="0" fontId="16" fillId="3"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18" xfId="0" applyFont="1" applyFill="1" applyBorder="1" applyAlignment="1">
      <alignment horizontal="center" vertical="center" wrapText="1"/>
    </xf>
    <xf numFmtId="0" fontId="16" fillId="0" borderId="0" xfId="0" applyFont="1"/>
    <xf numFmtId="44" fontId="16" fillId="0" borderId="1" xfId="0" applyNumberFormat="1" applyFont="1" applyBorder="1"/>
    <xf numFmtId="165" fontId="16" fillId="0" borderId="18" xfId="0" applyNumberFormat="1" applyFont="1" applyBorder="1"/>
    <xf numFmtId="2" fontId="3" fillId="0" borderId="1" xfId="0" applyNumberFormat="1" applyFont="1" applyBorder="1" applyAlignment="1">
      <alignment horizontal="center"/>
    </xf>
    <xf numFmtId="44" fontId="3" fillId="0" borderId="1" xfId="1" applyFont="1" applyBorder="1" applyAlignment="1">
      <alignment horizontal="center"/>
    </xf>
    <xf numFmtId="44" fontId="3" fillId="0" borderId="0" xfId="1" applyFont="1" applyAlignment="1">
      <alignment horizontal="center"/>
    </xf>
    <xf numFmtId="0" fontId="16" fillId="0" borderId="0" xfId="0" applyFont="1" applyAlignment="1">
      <alignment horizontal="center"/>
    </xf>
    <xf numFmtId="9" fontId="16" fillId="0" borderId="1" xfId="8" applyFont="1" applyBorder="1"/>
    <xf numFmtId="9" fontId="16" fillId="0" borderId="18" xfId="8" applyFont="1" applyBorder="1"/>
    <xf numFmtId="165" fontId="3" fillId="2" borderId="2" xfId="0" applyNumberFormat="1" applyFont="1" applyFill="1" applyBorder="1"/>
    <xf numFmtId="9" fontId="3" fillId="2" borderId="2" xfId="8" applyFont="1" applyFill="1" applyBorder="1"/>
    <xf numFmtId="9" fontId="3" fillId="0" borderId="1" xfId="8" applyFont="1" applyBorder="1"/>
    <xf numFmtId="9" fontId="6" fillId="5" borderId="2" xfId="8" applyFont="1" applyFill="1" applyBorder="1"/>
    <xf numFmtId="9" fontId="16" fillId="2" borderId="2" xfId="8" applyFont="1" applyFill="1" applyBorder="1"/>
    <xf numFmtId="0" fontId="3" fillId="0" borderId="0" xfId="0" applyFont="1" applyAlignment="1">
      <alignment vertical="top" wrapText="1"/>
    </xf>
    <xf numFmtId="0" fontId="3" fillId="0" borderId="0" xfId="0" applyFont="1" applyAlignment="1">
      <alignment vertical="top"/>
    </xf>
    <xf numFmtId="0" fontId="16" fillId="0" borderId="0" xfId="0" applyFont="1" applyAlignment="1">
      <alignment vertical="top"/>
    </xf>
    <xf numFmtId="0" fontId="17" fillId="0" borderId="0" xfId="0" applyFont="1"/>
    <xf numFmtId="0" fontId="17" fillId="0" borderId="0" xfId="0" applyFont="1" applyAlignment="1">
      <alignment wrapText="1"/>
    </xf>
    <xf numFmtId="0" fontId="3" fillId="0" borderId="0" xfId="0" applyFont="1" applyAlignment="1">
      <alignment horizontal="center"/>
    </xf>
    <xf numFmtId="0" fontId="17" fillId="0" borderId="0" xfId="0" applyFont="1" applyAlignment="1">
      <alignment horizontal="left" vertical="top" wrapText="1"/>
    </xf>
    <xf numFmtId="9" fontId="11" fillId="4" borderId="11" xfId="0" applyNumberFormat="1" applyFont="1" applyFill="1" applyBorder="1" applyAlignment="1">
      <alignment horizontal="center"/>
    </xf>
    <xf numFmtId="0" fontId="11" fillId="4" borderId="11" xfId="0" applyFont="1" applyFill="1" applyBorder="1" applyAlignment="1">
      <alignment horizontal="center"/>
    </xf>
    <xf numFmtId="0" fontId="12" fillId="4" borderId="11" xfId="0" applyFont="1" applyFill="1" applyBorder="1" applyAlignment="1">
      <alignment horizontal="center"/>
    </xf>
    <xf numFmtId="166" fontId="11" fillId="4" borderId="11" xfId="0" applyNumberFormat="1" applyFont="1" applyFill="1" applyBorder="1" applyAlignment="1">
      <alignment horizontal="center"/>
    </xf>
    <xf numFmtId="0" fontId="4" fillId="6" borderId="8" xfId="0" applyFont="1" applyFill="1" applyBorder="1" applyAlignment="1">
      <alignment horizontal="center"/>
    </xf>
    <xf numFmtId="0" fontId="4" fillId="6" borderId="9" xfId="0" applyFont="1" applyFill="1" applyBorder="1" applyAlignment="1">
      <alignment horizontal="center"/>
    </xf>
    <xf numFmtId="0" fontId="10" fillId="4" borderId="15" xfId="0" applyFont="1" applyFill="1" applyBorder="1" applyAlignment="1">
      <alignment horizontal="center"/>
    </xf>
    <xf numFmtId="0" fontId="10" fillId="4" borderId="16" xfId="0" applyFont="1" applyFill="1" applyBorder="1" applyAlignment="1">
      <alignment horizontal="center"/>
    </xf>
    <xf numFmtId="166" fontId="11" fillId="4" borderId="13" xfId="0" applyNumberFormat="1" applyFont="1" applyFill="1" applyBorder="1" applyAlignment="1">
      <alignment horizontal="center"/>
    </xf>
    <xf numFmtId="0" fontId="11" fillId="4" borderId="13" xfId="0" applyFont="1" applyFill="1" applyBorder="1" applyAlignment="1">
      <alignment horizontal="center"/>
    </xf>
  </cellXfs>
  <cellStyles count="9">
    <cellStyle name="Currency" xfId="1" builtinId="4"/>
    <cellStyle name="Followed Hyperlink" xfId="7" builtinId="9" hidden="1"/>
    <cellStyle name="Followed Hyperlink" xfId="5" builtinId="9" hidden="1"/>
    <cellStyle name="Followed Hyperlink" xfId="3" builtinId="9" hidden="1"/>
    <cellStyle name="Hyperlink" xfId="6" builtinId="8" hidden="1"/>
    <cellStyle name="Hyperlink" xfId="4" builtinId="8" hidden="1"/>
    <cellStyle name="Hyperlink" xfId="2" builtinId="8" hidden="1"/>
    <cellStyle name="Normal" xfId="0" builtinId="0"/>
    <cellStyle name="Percent" xfId="8" builtinId="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Clasificación de Platillos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hade val="58000"/>
                </a:schemeClr>
              </a:solidFill>
              <a:ln w="19050">
                <a:solidFill>
                  <a:schemeClr val="lt1"/>
                </a:solidFill>
              </a:ln>
              <a:effectLst/>
            </c:spPr>
          </c:dPt>
          <c:dPt>
            <c:idx val="1"/>
            <c:bubble3D val="0"/>
            <c:spPr>
              <a:solidFill>
                <a:schemeClr val="accent6">
                  <a:shade val="86000"/>
                </a:schemeClr>
              </a:solidFill>
              <a:ln w="19050">
                <a:solidFill>
                  <a:schemeClr val="lt1"/>
                </a:solidFill>
              </a:ln>
              <a:effectLst/>
            </c:spPr>
          </c:dPt>
          <c:dPt>
            <c:idx val="2"/>
            <c:bubble3D val="0"/>
            <c:spPr>
              <a:solidFill>
                <a:schemeClr val="accent6">
                  <a:tint val="86000"/>
                </a:schemeClr>
              </a:solidFill>
              <a:ln w="19050">
                <a:solidFill>
                  <a:schemeClr val="lt1"/>
                </a:solidFill>
              </a:ln>
              <a:effectLst/>
            </c:spPr>
          </c:dPt>
          <c:dPt>
            <c:idx val="3"/>
            <c:bubble3D val="0"/>
            <c:spPr>
              <a:solidFill>
                <a:schemeClr val="accent6">
                  <a:tint val="58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Hoja1!$W$46:$W$49</c:f>
              <c:strCache>
                <c:ptCount val="4"/>
                <c:pt idx="0">
                  <c:v>PERRO</c:v>
                </c:pt>
                <c:pt idx="1">
                  <c:v>CABALLO</c:v>
                </c:pt>
                <c:pt idx="2">
                  <c:v>ROMPECABEZAS</c:v>
                </c:pt>
                <c:pt idx="3">
                  <c:v>ESTRELLA</c:v>
                </c:pt>
              </c:strCache>
            </c:strRef>
          </c:cat>
          <c:val>
            <c:numRef>
              <c:f>Hoja1!$X$46:$X$49</c:f>
              <c:numCache>
                <c:formatCode>General</c:formatCode>
                <c:ptCount val="4"/>
                <c:pt idx="0">
                  <c:v>8</c:v>
                </c:pt>
                <c:pt idx="1">
                  <c:v>9</c:v>
                </c:pt>
                <c:pt idx="2">
                  <c:v>1</c:v>
                </c:pt>
                <c:pt idx="3">
                  <c:v>6</c:v>
                </c:pt>
              </c:numCache>
            </c:numRef>
          </c:val>
          <c:extLst>
            <c:ext xmlns:c16="http://schemas.microsoft.com/office/drawing/2014/chart" uri="{C3380CC4-5D6E-409C-BE32-E72D297353CC}">
              <c16:uniqueId val="{00000000-6D10-CD46-BBC6-4BC094D2175E}"/>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17</xdr:col>
      <xdr:colOff>31750</xdr:colOff>
      <xdr:row>45</xdr:row>
      <xdr:rowOff>88900</xdr:rowOff>
    </xdr:from>
    <xdr:to>
      <xdr:col>21</xdr:col>
      <xdr:colOff>660400</xdr:colOff>
      <xdr:row>57</xdr:row>
      <xdr:rowOff>0</xdr:rowOff>
    </xdr:to>
    <xdr:graphicFrame macro="">
      <xdr:nvGraphicFramePr>
        <xdr:cNvPr id="3" name="Chart 2">
          <a:extLst>
            <a:ext uri="{FF2B5EF4-FFF2-40B4-BE49-F238E27FC236}">
              <a16:creationId xmlns:a16="http://schemas.microsoft.com/office/drawing/2014/main" id="{5F9557CE-CAA4-D097-94EA-757CA4FC2F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63"/>
  <sheetViews>
    <sheetView tabSelected="1" topLeftCell="D2" zoomScaleNormal="100" zoomScalePageLayoutView="119" workbookViewId="0">
      <selection activeCell="G6" sqref="G6"/>
    </sheetView>
  </sheetViews>
  <sheetFormatPr defaultColWidth="9.7890625" defaultRowHeight="15" x14ac:dyDescent="0.2"/>
  <cols>
    <col min="1" max="1" width="39.63671875" style="1" customWidth="1"/>
    <col min="2" max="3" width="8.84765625" style="1" customWidth="1"/>
    <col min="4" max="4" width="8.609375" style="1" customWidth="1"/>
    <col min="5" max="5" width="9.7890625" style="1"/>
    <col min="6" max="6" width="7.78515625" style="7" customWidth="1"/>
    <col min="7" max="7" width="7.66796875" style="1" customWidth="1"/>
    <col min="8" max="13" width="9.7890625" style="1"/>
    <col min="14" max="14" width="10.8515625" style="1" bestFit="1" customWidth="1"/>
    <col min="15" max="16" width="12.62109375" style="1" customWidth="1"/>
    <col min="17" max="17" width="10.6171875" style="1" customWidth="1"/>
    <col min="18" max="18" width="11.20703125" style="1" customWidth="1"/>
    <col min="19" max="19" width="14.2734375" style="1" customWidth="1"/>
    <col min="20" max="20" width="14.15625" style="1" customWidth="1"/>
    <col min="21" max="21" width="16.16015625" style="1" customWidth="1"/>
    <col min="22" max="22" width="9.7890625" style="1"/>
    <col min="23" max="23" width="13.4453125" style="1" bestFit="1" customWidth="1"/>
    <col min="24" max="16384" width="9.7890625" style="1"/>
  </cols>
  <sheetData>
    <row r="1" spans="1:32" ht="32.25" thickBot="1" x14ac:dyDescent="0.5">
      <c r="A1" s="53" t="s">
        <v>60</v>
      </c>
      <c r="B1" s="54"/>
      <c r="C1" s="54"/>
      <c r="D1" s="54"/>
      <c r="E1" s="54"/>
      <c r="F1" s="54"/>
      <c r="G1" s="54"/>
      <c r="H1" s="54"/>
    </row>
    <row r="2" spans="1:32" x14ac:dyDescent="0.2">
      <c r="A2" s="16"/>
      <c r="B2" s="8"/>
      <c r="C2" s="8"/>
      <c r="D2" s="8"/>
      <c r="E2" s="8"/>
      <c r="F2" s="9"/>
      <c r="G2" s="8"/>
      <c r="H2" s="8"/>
    </row>
    <row r="3" spans="1:32" ht="60" thickBot="1" x14ac:dyDescent="0.25">
      <c r="A3" s="21" t="s">
        <v>18</v>
      </c>
      <c r="B3" s="22" t="s">
        <v>19</v>
      </c>
      <c r="C3" s="22" t="s">
        <v>20</v>
      </c>
      <c r="D3" s="22" t="s">
        <v>21</v>
      </c>
      <c r="E3" s="22" t="s">
        <v>22</v>
      </c>
      <c r="F3" s="22" t="s">
        <v>23</v>
      </c>
      <c r="G3" s="25" t="s">
        <v>72</v>
      </c>
      <c r="H3" s="25" t="s">
        <v>73</v>
      </c>
      <c r="I3" s="22" t="s">
        <v>24</v>
      </c>
      <c r="J3" s="22" t="s">
        <v>25</v>
      </c>
      <c r="K3" s="25" t="s">
        <v>61</v>
      </c>
      <c r="L3" s="25" t="s">
        <v>67</v>
      </c>
      <c r="M3" s="25" t="s">
        <v>62</v>
      </c>
      <c r="N3" s="25" t="s">
        <v>64</v>
      </c>
      <c r="O3" s="26" t="s">
        <v>65</v>
      </c>
      <c r="P3" s="27" t="s">
        <v>66</v>
      </c>
      <c r="Q3" s="26" t="s">
        <v>63</v>
      </c>
      <c r="R3" s="27" t="s">
        <v>68</v>
      </c>
      <c r="S3" s="27" t="s">
        <v>69</v>
      </c>
      <c r="T3" s="27" t="s">
        <v>70</v>
      </c>
      <c r="U3" s="27" t="s">
        <v>71</v>
      </c>
    </row>
    <row r="4" spans="1:32" ht="21.75" thickBot="1" x14ac:dyDescent="0.35">
      <c r="A4" s="23" t="s">
        <v>26</v>
      </c>
      <c r="G4" s="7">
        <v>4.4999999999999998E-2</v>
      </c>
      <c r="H4" s="7"/>
      <c r="O4" s="28"/>
      <c r="P4" s="28"/>
      <c r="Q4" s="28"/>
      <c r="R4" s="28"/>
      <c r="S4" s="28"/>
      <c r="T4" s="28"/>
      <c r="U4" s="28"/>
    </row>
    <row r="5" spans="1:32" ht="15.95" customHeight="1" x14ac:dyDescent="0.2">
      <c r="A5" s="16" t="s">
        <v>27</v>
      </c>
      <c r="B5" s="2">
        <v>40</v>
      </c>
      <c r="C5" s="39">
        <f>B5/$B$43</f>
        <v>8.9086859688195991E-2</v>
      </c>
      <c r="D5" s="4">
        <v>0.75</v>
      </c>
      <c r="E5" s="5">
        <v>180</v>
      </c>
      <c r="F5" s="3">
        <v>1.5</v>
      </c>
      <c r="G5" s="31">
        <f>D5/$G$4</f>
        <v>16.666666666666668</v>
      </c>
      <c r="H5" s="32">
        <f>E5/G5</f>
        <v>10.799999999999999</v>
      </c>
      <c r="I5" s="5">
        <v>3.2</v>
      </c>
      <c r="J5" s="6">
        <v>234</v>
      </c>
      <c r="K5" s="5">
        <f>J5/1.16</f>
        <v>201.72413793103451</v>
      </c>
      <c r="L5" s="6">
        <f>H5+I5</f>
        <v>14</v>
      </c>
      <c r="M5" s="5">
        <f>K5-L5</f>
        <v>187.72413793103451</v>
      </c>
      <c r="N5" s="6">
        <f>L5*B5</f>
        <v>560</v>
      </c>
      <c r="O5" s="29">
        <f>K5*B5</f>
        <v>8068.9655172413804</v>
      </c>
      <c r="P5" s="30">
        <f>M5*B5</f>
        <v>7508.9655172413804</v>
      </c>
      <c r="Q5" s="35">
        <f>L5/K5</f>
        <v>6.9401709401709394E-2</v>
      </c>
      <c r="R5" s="36">
        <f>M5/K5</f>
        <v>0.93059829059829058</v>
      </c>
      <c r="S5" s="30" t="str">
        <f>IF(M5&gt;=$B$55,"H","L")</f>
        <v>L</v>
      </c>
      <c r="T5" s="30" t="str">
        <f>IF(C5&gt;=$B$56,"H","L")</f>
        <v>H</v>
      </c>
      <c r="U5" s="30" t="str" cm="1">
        <f t="array" ref="U5">_xlfn.IFS(S5&amp;T5="LL","PERRO",S5&amp;T5="LH","CABALLO",S5&amp;T5="HH","ESTRELLA",S5&amp;T5="HL","ROMPECABEZAS")</f>
        <v>CABALLO</v>
      </c>
      <c r="W5" s="28" t="s">
        <v>74</v>
      </c>
      <c r="X5" s="1">
        <v>1</v>
      </c>
      <c r="Z5" s="48" t="s">
        <v>78</v>
      </c>
      <c r="AA5" s="48"/>
      <c r="AB5" s="48"/>
      <c r="AC5" s="48"/>
      <c r="AD5" s="48"/>
      <c r="AE5" s="48"/>
      <c r="AF5" s="48"/>
    </row>
    <row r="6" spans="1:32" x14ac:dyDescent="0.2">
      <c r="A6" s="17" t="s">
        <v>28</v>
      </c>
      <c r="B6" s="2">
        <v>10</v>
      </c>
      <c r="C6" s="39">
        <f t="shared" ref="C6:C41" si="0">B6/$B$43</f>
        <v>2.2271714922048998E-2</v>
      </c>
      <c r="D6" s="4">
        <v>0.75</v>
      </c>
      <c r="E6" s="5">
        <v>179</v>
      </c>
      <c r="F6" s="3">
        <v>1.5</v>
      </c>
      <c r="G6" s="31">
        <f t="shared" ref="G6:G40" si="1">D6/$G$4</f>
        <v>16.666666666666668</v>
      </c>
      <c r="H6" s="32">
        <f t="shared" ref="H6:H40" si="2">E6/G6</f>
        <v>10.739999999999998</v>
      </c>
      <c r="I6" s="5">
        <v>4.32</v>
      </c>
      <c r="J6" s="6">
        <v>200</v>
      </c>
      <c r="K6" s="5">
        <f t="shared" ref="K6:K40" si="3">J6/1.16</f>
        <v>172.41379310344828</v>
      </c>
      <c r="L6" s="6">
        <f t="shared" ref="L6:L40" si="4">H6+I6</f>
        <v>15.059999999999999</v>
      </c>
      <c r="M6" s="5">
        <f t="shared" ref="M6:M40" si="5">K6-L6</f>
        <v>157.35379310344828</v>
      </c>
      <c r="N6" s="6">
        <f t="shared" ref="N6:N40" si="6">L6*B6</f>
        <v>150.6</v>
      </c>
      <c r="O6" s="29">
        <f t="shared" ref="O6:O40" si="7">K6*B6</f>
        <v>1724.1379310344828</v>
      </c>
      <c r="P6" s="30">
        <f t="shared" ref="P6:P40" si="8">M6*B6</f>
        <v>1573.5379310344829</v>
      </c>
      <c r="Q6" s="35">
        <f t="shared" ref="Q6:Q40" si="9">L6/K6</f>
        <v>8.7347999999999981E-2</v>
      </c>
      <c r="R6" s="36">
        <f>M6/K6</f>
        <v>0.91265200000000002</v>
      </c>
      <c r="S6" s="30" t="str">
        <f t="shared" ref="S6:S40" si="10">IF(M6&gt;=$B$55,"H","L")</f>
        <v>L</v>
      </c>
      <c r="T6" s="30" t="str">
        <f t="shared" ref="T6:T40" si="11">IF(C6&gt;=$B$56,"H","L")</f>
        <v>L</v>
      </c>
      <c r="U6" s="30" t="str" cm="1">
        <f t="array" ref="U6">_xlfn.IFS(S6&amp;T6="LL","PERRO",S6&amp;T6="LH","CABALLO",S6&amp;T6="HH","ESTRELLA",S6&amp;T6="HL","ROMPECABEZAS")</f>
        <v>PERRO</v>
      </c>
      <c r="W6" s="28" t="s">
        <v>75</v>
      </c>
      <c r="X6" s="1">
        <v>2</v>
      </c>
      <c r="Z6" s="48"/>
      <c r="AA6" s="48"/>
      <c r="AB6" s="48"/>
      <c r="AC6" s="48"/>
      <c r="AD6" s="48"/>
      <c r="AE6" s="48"/>
      <c r="AF6" s="48"/>
    </row>
    <row r="7" spans="1:32" ht="15.75" thickBot="1" x14ac:dyDescent="0.25">
      <c r="A7" s="17" t="s">
        <v>29</v>
      </c>
      <c r="B7" s="2">
        <v>21</v>
      </c>
      <c r="C7" s="39">
        <f t="shared" si="0"/>
        <v>4.6770601336302897E-2</v>
      </c>
      <c r="D7" s="4">
        <v>0.9</v>
      </c>
      <c r="E7" s="5">
        <v>145</v>
      </c>
      <c r="F7" s="3">
        <v>1.5</v>
      </c>
      <c r="G7" s="31">
        <f t="shared" si="1"/>
        <v>20</v>
      </c>
      <c r="H7" s="32">
        <f t="shared" si="2"/>
        <v>7.25</v>
      </c>
      <c r="I7" s="5">
        <v>4.3</v>
      </c>
      <c r="J7" s="6">
        <v>200</v>
      </c>
      <c r="K7" s="5">
        <f t="shared" si="3"/>
        <v>172.41379310344828</v>
      </c>
      <c r="L7" s="6">
        <f t="shared" si="4"/>
        <v>11.55</v>
      </c>
      <c r="M7" s="5">
        <f t="shared" si="5"/>
        <v>160.86379310344827</v>
      </c>
      <c r="N7" s="6">
        <f t="shared" si="6"/>
        <v>242.55</v>
      </c>
      <c r="O7" s="29">
        <f t="shared" si="7"/>
        <v>3620.6896551724139</v>
      </c>
      <c r="P7" s="30">
        <f t="shared" si="8"/>
        <v>3378.1396551724138</v>
      </c>
      <c r="Q7" s="35">
        <f t="shared" si="9"/>
        <v>6.6989999999999994E-2</v>
      </c>
      <c r="R7" s="36">
        <f t="shared" ref="R6:R40" si="12">M7/K7</f>
        <v>0.93300999999999989</v>
      </c>
      <c r="S7" s="30" t="str">
        <f t="shared" si="10"/>
        <v>L</v>
      </c>
      <c r="T7" s="30" t="str">
        <f t="shared" si="11"/>
        <v>H</v>
      </c>
      <c r="U7" s="30" t="str" cm="1">
        <f t="array" ref="U7">_xlfn.IFS(S7&amp;T7="LL","PERRO",S7&amp;T7="LH","CABALLO",S7&amp;T7="HH","ESTRELLA",S7&amp;T7="HL","ROMPECABEZAS")</f>
        <v>CABALLO</v>
      </c>
      <c r="W7" s="28" t="s">
        <v>76</v>
      </c>
      <c r="X7" s="1">
        <v>0</v>
      </c>
      <c r="Z7" s="48"/>
      <c r="AA7" s="48"/>
      <c r="AB7" s="48"/>
      <c r="AC7" s="48"/>
      <c r="AD7" s="48"/>
      <c r="AE7" s="48"/>
      <c r="AF7" s="48"/>
    </row>
    <row r="8" spans="1:32" ht="15.75" thickBot="1" x14ac:dyDescent="0.25">
      <c r="A8" s="18" t="s">
        <v>30</v>
      </c>
      <c r="B8" s="24">
        <f>SUM(B5:B7)</f>
        <v>71</v>
      </c>
      <c r="C8" s="38">
        <f>B8/B43</f>
        <v>0.15812917594654788</v>
      </c>
      <c r="G8" s="7"/>
      <c r="H8" s="33"/>
      <c r="L8" s="34"/>
      <c r="M8" s="34"/>
      <c r="N8" s="37">
        <f>SUM(N5:N7)</f>
        <v>953.15000000000009</v>
      </c>
      <c r="O8" s="37">
        <f t="shared" ref="O8:P8" si="13">SUM(O5:O7)</f>
        <v>13413.793103448275</v>
      </c>
      <c r="P8" s="37">
        <f t="shared" si="13"/>
        <v>12460.643103448278</v>
      </c>
      <c r="Q8" s="34"/>
      <c r="R8" s="34"/>
      <c r="S8" s="34"/>
      <c r="T8" s="34"/>
      <c r="U8" s="34"/>
      <c r="W8" s="28" t="s">
        <v>77</v>
      </c>
      <c r="X8" s="1">
        <v>0</v>
      </c>
      <c r="Z8" s="48"/>
      <c r="AA8" s="48"/>
      <c r="AB8" s="48"/>
      <c r="AC8" s="48"/>
      <c r="AD8" s="48"/>
      <c r="AE8" s="48"/>
      <c r="AF8" s="48"/>
    </row>
    <row r="9" spans="1:32" ht="21.75" thickBot="1" x14ac:dyDescent="0.35">
      <c r="A9" s="23" t="s">
        <v>31</v>
      </c>
      <c r="G9" s="7"/>
      <c r="H9" s="33"/>
      <c r="L9" s="34"/>
      <c r="M9" s="34"/>
      <c r="N9" s="38">
        <f>N8/O8</f>
        <v>7.1057455012853474E-2</v>
      </c>
      <c r="O9" s="34"/>
      <c r="P9" s="38">
        <f>P8/O8</f>
        <v>0.92894254498714668</v>
      </c>
      <c r="Q9" s="34"/>
      <c r="R9" s="34"/>
      <c r="S9" s="34"/>
      <c r="T9" s="34"/>
      <c r="U9" s="34"/>
      <c r="Z9" s="45"/>
      <c r="AA9" s="45"/>
      <c r="AB9" s="45"/>
      <c r="AC9" s="45"/>
      <c r="AD9" s="45"/>
    </row>
    <row r="10" spans="1:32" ht="15.95" customHeight="1" x14ac:dyDescent="0.2">
      <c r="A10" s="17" t="s">
        <v>32</v>
      </c>
      <c r="B10" s="2">
        <v>12</v>
      </c>
      <c r="C10" s="39">
        <f t="shared" si="0"/>
        <v>2.6726057906458798E-2</v>
      </c>
      <c r="D10" s="4">
        <v>0.75</v>
      </c>
      <c r="E10" s="5">
        <v>134</v>
      </c>
      <c r="F10" s="3">
        <v>1.5</v>
      </c>
      <c r="G10" s="31">
        <f t="shared" si="1"/>
        <v>16.666666666666668</v>
      </c>
      <c r="H10" s="32">
        <f t="shared" si="2"/>
        <v>8.0399999999999991</v>
      </c>
      <c r="I10" s="2"/>
      <c r="J10" s="6">
        <v>200</v>
      </c>
      <c r="K10" s="5">
        <f t="shared" si="3"/>
        <v>172.41379310344828</v>
      </c>
      <c r="L10" s="6">
        <f t="shared" si="4"/>
        <v>8.0399999999999991</v>
      </c>
      <c r="M10" s="5">
        <f t="shared" si="5"/>
        <v>164.37379310344829</v>
      </c>
      <c r="N10" s="6">
        <f t="shared" si="6"/>
        <v>96.47999999999999</v>
      </c>
      <c r="O10" s="29">
        <f t="shared" si="7"/>
        <v>2068.9655172413795</v>
      </c>
      <c r="P10" s="30">
        <f t="shared" si="8"/>
        <v>1972.4855172413795</v>
      </c>
      <c r="Q10" s="35">
        <f t="shared" si="9"/>
        <v>4.6631999999999993E-2</v>
      </c>
      <c r="R10" s="36">
        <f t="shared" si="12"/>
        <v>0.95336799999999999</v>
      </c>
      <c r="S10" s="30" t="str">
        <f t="shared" si="10"/>
        <v>L</v>
      </c>
      <c r="T10" s="30" t="str">
        <f t="shared" si="11"/>
        <v>L</v>
      </c>
      <c r="U10" s="30" t="str" cm="1">
        <f t="array" ref="U10">_xlfn.IFS(S10&amp;T10="LL","PERRO",S10&amp;T10="LH","CABALLO",S10&amp;T10="HH","ESTRELLA",S10&amp;T10="HL","ROMPECABEZAS")</f>
        <v>PERRO</v>
      </c>
      <c r="W10" s="28" t="s">
        <v>74</v>
      </c>
      <c r="X10" s="1">
        <v>2</v>
      </c>
      <c r="Z10" s="48" t="s">
        <v>79</v>
      </c>
      <c r="AA10" s="48"/>
      <c r="AB10" s="48"/>
      <c r="AC10" s="48"/>
      <c r="AD10" s="48"/>
      <c r="AE10" s="48"/>
      <c r="AF10" s="48"/>
    </row>
    <row r="11" spans="1:32" x14ac:dyDescent="0.2">
      <c r="A11" s="17" t="s">
        <v>33</v>
      </c>
      <c r="B11" s="2">
        <v>11</v>
      </c>
      <c r="C11" s="39">
        <f t="shared" si="0"/>
        <v>2.4498886414253896E-2</v>
      </c>
      <c r="D11" s="4">
        <v>1</v>
      </c>
      <c r="E11" s="5">
        <v>200</v>
      </c>
      <c r="F11" s="3">
        <v>1.5</v>
      </c>
      <c r="G11" s="31">
        <f t="shared" si="1"/>
        <v>22.222222222222221</v>
      </c>
      <c r="H11" s="32">
        <f t="shared" si="2"/>
        <v>9</v>
      </c>
      <c r="I11" s="2"/>
      <c r="J11" s="6">
        <v>200</v>
      </c>
      <c r="K11" s="5">
        <f t="shared" si="3"/>
        <v>172.41379310344828</v>
      </c>
      <c r="L11" s="6">
        <f t="shared" si="4"/>
        <v>9</v>
      </c>
      <c r="M11" s="5">
        <f t="shared" si="5"/>
        <v>163.41379310344828</v>
      </c>
      <c r="N11" s="6">
        <f t="shared" si="6"/>
        <v>99</v>
      </c>
      <c r="O11" s="29">
        <f t="shared" si="7"/>
        <v>1896.5517241379312</v>
      </c>
      <c r="P11" s="30">
        <f t="shared" si="8"/>
        <v>1797.5517241379312</v>
      </c>
      <c r="Q11" s="35">
        <f t="shared" si="9"/>
        <v>5.2199999999999996E-2</v>
      </c>
      <c r="R11" s="36">
        <f t="shared" si="12"/>
        <v>0.94779999999999998</v>
      </c>
      <c r="S11" s="30" t="str">
        <f t="shared" si="10"/>
        <v>L</v>
      </c>
      <c r="T11" s="30" t="str">
        <f t="shared" si="11"/>
        <v>L</v>
      </c>
      <c r="U11" s="30" t="str" cm="1">
        <f t="array" ref="U11">_xlfn.IFS(S11&amp;T11="LL","PERRO",S11&amp;T11="LH","CABALLO",S11&amp;T11="HH","ESTRELLA",S11&amp;T11="HL","ROMPECABEZAS")</f>
        <v>PERRO</v>
      </c>
      <c r="W11" s="28" t="s">
        <v>75</v>
      </c>
      <c r="X11" s="1">
        <v>0</v>
      </c>
      <c r="Z11" s="48"/>
      <c r="AA11" s="48"/>
      <c r="AB11" s="48"/>
      <c r="AC11" s="48"/>
      <c r="AD11" s="48"/>
      <c r="AE11" s="48"/>
      <c r="AF11" s="48"/>
    </row>
    <row r="12" spans="1:32" ht="15.75" thickBot="1" x14ac:dyDescent="0.25">
      <c r="A12" s="17" t="s">
        <v>34</v>
      </c>
      <c r="B12" s="2">
        <v>13</v>
      </c>
      <c r="C12" s="39">
        <f t="shared" si="0"/>
        <v>2.8953229398663696E-2</v>
      </c>
      <c r="D12" s="4">
        <v>0.9</v>
      </c>
      <c r="E12" s="5">
        <v>121</v>
      </c>
      <c r="F12" s="3">
        <v>1.5</v>
      </c>
      <c r="G12" s="31">
        <f t="shared" si="1"/>
        <v>20</v>
      </c>
      <c r="H12" s="32">
        <f t="shared" si="2"/>
        <v>6.05</v>
      </c>
      <c r="I12" s="2"/>
      <c r="J12" s="6">
        <v>300</v>
      </c>
      <c r="K12" s="5">
        <f t="shared" si="3"/>
        <v>258.62068965517244</v>
      </c>
      <c r="L12" s="6">
        <f t="shared" si="4"/>
        <v>6.05</v>
      </c>
      <c r="M12" s="5">
        <f t="shared" si="5"/>
        <v>252.57068965517243</v>
      </c>
      <c r="N12" s="6">
        <f t="shared" si="6"/>
        <v>78.649999999999991</v>
      </c>
      <c r="O12" s="29">
        <f t="shared" si="7"/>
        <v>3362.0689655172418</v>
      </c>
      <c r="P12" s="30">
        <f t="shared" si="8"/>
        <v>3283.4189655172418</v>
      </c>
      <c r="Q12" s="35">
        <f t="shared" si="9"/>
        <v>2.3393333333333328E-2</v>
      </c>
      <c r="R12" s="36">
        <f t="shared" si="12"/>
        <v>0.97660666666666662</v>
      </c>
      <c r="S12" s="30" t="str">
        <f t="shared" si="10"/>
        <v>H</v>
      </c>
      <c r="T12" s="30" t="str">
        <f t="shared" si="11"/>
        <v>L</v>
      </c>
      <c r="U12" s="30" t="str" cm="1">
        <f t="array" ref="U12">_xlfn.IFS(S12&amp;T12="LL","PERRO",S12&amp;T12="LH","CABALLO",S12&amp;T12="HH","ESTRELLA",S12&amp;T12="HL","ROMPECABEZAS")</f>
        <v>ROMPECABEZAS</v>
      </c>
      <c r="W12" s="28" t="s">
        <v>76</v>
      </c>
      <c r="X12" s="1">
        <v>1</v>
      </c>
      <c r="Z12" s="48"/>
      <c r="AA12" s="48"/>
      <c r="AB12" s="48"/>
      <c r="AC12" s="48"/>
      <c r="AD12" s="48"/>
      <c r="AE12" s="48"/>
      <c r="AF12" s="48"/>
    </row>
    <row r="13" spans="1:32" ht="15.75" thickBot="1" x14ac:dyDescent="0.25">
      <c r="A13" s="18" t="s">
        <v>35</v>
      </c>
      <c r="B13" s="24">
        <f>SUM(B10:B12)</f>
        <v>36</v>
      </c>
      <c r="C13" s="38">
        <f>B13/B43</f>
        <v>8.0178173719376397E-2</v>
      </c>
      <c r="G13" s="7"/>
      <c r="H13" s="33"/>
      <c r="L13" s="34"/>
      <c r="M13" s="34"/>
      <c r="N13" s="37">
        <f>SUM(N10:N12)</f>
        <v>274.13</v>
      </c>
      <c r="O13" s="37">
        <f t="shared" ref="O13:P13" si="14">SUM(O10:O12)</f>
        <v>7327.5862068965525</v>
      </c>
      <c r="P13" s="37">
        <f t="shared" si="14"/>
        <v>7053.4562068965524</v>
      </c>
      <c r="Q13" s="34"/>
      <c r="R13" s="34"/>
      <c r="S13" s="34"/>
      <c r="T13" s="34"/>
      <c r="U13" s="34"/>
      <c r="W13" s="28" t="s">
        <v>77</v>
      </c>
      <c r="X13" s="1">
        <v>0</v>
      </c>
      <c r="Z13" s="48"/>
      <c r="AA13" s="48"/>
      <c r="AB13" s="48"/>
      <c r="AC13" s="48"/>
      <c r="AD13" s="48"/>
      <c r="AE13" s="48"/>
      <c r="AF13" s="48"/>
    </row>
    <row r="14" spans="1:32" ht="21.75" thickBot="1" x14ac:dyDescent="0.35">
      <c r="A14" s="23" t="s">
        <v>36</v>
      </c>
      <c r="G14" s="7"/>
      <c r="H14" s="33"/>
      <c r="L14" s="34"/>
      <c r="M14" s="34"/>
      <c r="N14" s="38">
        <f>N13/O13</f>
        <v>3.741068235294117E-2</v>
      </c>
      <c r="O14" s="34"/>
      <c r="P14" s="38">
        <f>P13/O13</f>
        <v>0.9625893176470588</v>
      </c>
      <c r="Q14" s="34"/>
      <c r="R14" s="34"/>
      <c r="S14" s="34"/>
      <c r="T14" s="34"/>
      <c r="U14" s="34"/>
      <c r="Z14" s="46"/>
      <c r="AA14" s="46"/>
      <c r="AB14" s="46"/>
      <c r="AC14" s="46"/>
      <c r="AD14" s="46"/>
    </row>
    <row r="15" spans="1:32" x14ac:dyDescent="0.2">
      <c r="A15" s="17" t="s">
        <v>37</v>
      </c>
      <c r="B15" s="2">
        <v>21</v>
      </c>
      <c r="C15" s="39">
        <f t="shared" si="0"/>
        <v>4.6770601336302897E-2</v>
      </c>
      <c r="D15" s="4">
        <v>0.9</v>
      </c>
      <c r="E15" s="5">
        <v>100</v>
      </c>
      <c r="F15" s="3">
        <v>1.5</v>
      </c>
      <c r="G15" s="31">
        <f t="shared" si="1"/>
        <v>20</v>
      </c>
      <c r="H15" s="32">
        <f t="shared" si="2"/>
        <v>5</v>
      </c>
      <c r="I15" s="5">
        <v>4.32</v>
      </c>
      <c r="J15" s="5">
        <v>245</v>
      </c>
      <c r="K15" s="5">
        <f t="shared" si="3"/>
        <v>211.20689655172416</v>
      </c>
      <c r="L15" s="6">
        <f t="shared" si="4"/>
        <v>9.32</v>
      </c>
      <c r="M15" s="5">
        <f t="shared" si="5"/>
        <v>201.88689655172416</v>
      </c>
      <c r="N15" s="6">
        <f t="shared" si="6"/>
        <v>195.72</v>
      </c>
      <c r="O15" s="29">
        <f t="shared" si="7"/>
        <v>4435.3448275862074</v>
      </c>
      <c r="P15" s="30">
        <f t="shared" si="8"/>
        <v>4239.6248275862072</v>
      </c>
      <c r="Q15" s="35">
        <f t="shared" si="9"/>
        <v>4.4127346938775507E-2</v>
      </c>
      <c r="R15" s="36">
        <f t="shared" si="12"/>
        <v>0.95587265306122449</v>
      </c>
      <c r="S15" s="30" t="str">
        <f t="shared" si="10"/>
        <v>L</v>
      </c>
      <c r="T15" s="30" t="str">
        <f t="shared" si="11"/>
        <v>H</v>
      </c>
      <c r="U15" s="30" t="str" cm="1">
        <f t="array" ref="U15">_xlfn.IFS(S15&amp;T15="LL","PERRO",S15&amp;T15="LH","CABALLO",S15&amp;T15="HH","ESTRELLA",S15&amp;T15="HL","ROMPECABEZAS")</f>
        <v>CABALLO</v>
      </c>
      <c r="W15" s="28" t="s">
        <v>74</v>
      </c>
      <c r="X15" s="1">
        <v>0</v>
      </c>
      <c r="Z15" s="48" t="s">
        <v>80</v>
      </c>
      <c r="AA15" s="48"/>
      <c r="AB15" s="48"/>
      <c r="AC15" s="48"/>
      <c r="AD15" s="48"/>
      <c r="AE15" s="48"/>
      <c r="AF15" s="48"/>
    </row>
    <row r="16" spans="1:32" x14ac:dyDescent="0.2">
      <c r="A16" s="17" t="s">
        <v>38</v>
      </c>
      <c r="B16" s="2">
        <v>23</v>
      </c>
      <c r="C16" s="39">
        <f t="shared" si="0"/>
        <v>5.1224944320712694E-2</v>
      </c>
      <c r="D16" s="4">
        <v>0.9</v>
      </c>
      <c r="E16" s="5">
        <v>121</v>
      </c>
      <c r="F16" s="3">
        <v>1.5</v>
      </c>
      <c r="G16" s="31">
        <f t="shared" si="1"/>
        <v>20</v>
      </c>
      <c r="H16" s="32">
        <f t="shared" si="2"/>
        <v>6.05</v>
      </c>
      <c r="I16" s="5">
        <v>3.43</v>
      </c>
      <c r="J16" s="5">
        <v>234</v>
      </c>
      <c r="K16" s="5">
        <f t="shared" si="3"/>
        <v>201.72413793103451</v>
      </c>
      <c r="L16" s="6">
        <f t="shared" si="4"/>
        <v>9.48</v>
      </c>
      <c r="M16" s="5">
        <f t="shared" si="5"/>
        <v>192.24413793103452</v>
      </c>
      <c r="N16" s="6">
        <f t="shared" si="6"/>
        <v>218.04000000000002</v>
      </c>
      <c r="O16" s="29">
        <f t="shared" si="7"/>
        <v>4639.6551724137935</v>
      </c>
      <c r="P16" s="30">
        <f t="shared" si="8"/>
        <v>4421.6151724137935</v>
      </c>
      <c r="Q16" s="35">
        <f t="shared" si="9"/>
        <v>4.6994871794871794E-2</v>
      </c>
      <c r="R16" s="36">
        <f t="shared" si="12"/>
        <v>0.95300512820512828</v>
      </c>
      <c r="S16" s="30" t="str">
        <f t="shared" si="10"/>
        <v>L</v>
      </c>
      <c r="T16" s="30" t="str">
        <f t="shared" si="11"/>
        <v>H</v>
      </c>
      <c r="U16" s="30" t="str" cm="1">
        <f t="array" ref="U16">_xlfn.IFS(S16&amp;T16="LL","PERRO",S16&amp;T16="LH","CABALLO",S16&amp;T16="HH","ESTRELLA",S16&amp;T16="HL","ROMPECABEZAS")</f>
        <v>CABALLO</v>
      </c>
      <c r="W16" s="28" t="s">
        <v>75</v>
      </c>
      <c r="X16" s="1">
        <v>3</v>
      </c>
      <c r="Z16" s="48"/>
      <c r="AA16" s="48"/>
      <c r="AB16" s="48"/>
      <c r="AC16" s="48"/>
      <c r="AD16" s="48"/>
      <c r="AE16" s="48"/>
      <c r="AF16" s="48"/>
    </row>
    <row r="17" spans="1:32" ht="15.75" thickBot="1" x14ac:dyDescent="0.25">
      <c r="A17" s="17" t="s">
        <v>39</v>
      </c>
      <c r="B17" s="2">
        <v>24</v>
      </c>
      <c r="C17" s="39">
        <f t="shared" si="0"/>
        <v>5.3452115812917596E-2</v>
      </c>
      <c r="D17" s="4">
        <v>0.75</v>
      </c>
      <c r="E17" s="5">
        <v>134</v>
      </c>
      <c r="F17" s="3">
        <v>1.5</v>
      </c>
      <c r="G17" s="31">
        <f t="shared" si="1"/>
        <v>16.666666666666668</v>
      </c>
      <c r="H17" s="32">
        <f t="shared" si="2"/>
        <v>8.0399999999999991</v>
      </c>
      <c r="I17" s="5">
        <v>2.34</v>
      </c>
      <c r="J17" s="5">
        <v>234</v>
      </c>
      <c r="K17" s="5">
        <f t="shared" si="3"/>
        <v>201.72413793103451</v>
      </c>
      <c r="L17" s="6">
        <f t="shared" si="4"/>
        <v>10.379999999999999</v>
      </c>
      <c r="M17" s="5">
        <f t="shared" si="5"/>
        <v>191.34413793103451</v>
      </c>
      <c r="N17" s="6">
        <f t="shared" si="6"/>
        <v>249.11999999999998</v>
      </c>
      <c r="O17" s="29">
        <f t="shared" si="7"/>
        <v>4841.3793103448279</v>
      </c>
      <c r="P17" s="30">
        <f t="shared" si="8"/>
        <v>4592.259310344828</v>
      </c>
      <c r="Q17" s="35">
        <f t="shared" si="9"/>
        <v>5.1456410256410248E-2</v>
      </c>
      <c r="R17" s="36">
        <f t="shared" si="12"/>
        <v>0.94854358974358977</v>
      </c>
      <c r="S17" s="30" t="str">
        <f t="shared" si="10"/>
        <v>L</v>
      </c>
      <c r="T17" s="30" t="str">
        <f t="shared" si="11"/>
        <v>H</v>
      </c>
      <c r="U17" s="30" t="str" cm="1">
        <f t="array" ref="U17">_xlfn.IFS(S17&amp;T17="LL","PERRO",S17&amp;T17="LH","CABALLO",S17&amp;T17="HH","ESTRELLA",S17&amp;T17="HL","ROMPECABEZAS")</f>
        <v>CABALLO</v>
      </c>
      <c r="W17" s="28" t="s">
        <v>76</v>
      </c>
      <c r="X17" s="1">
        <v>0</v>
      </c>
      <c r="Z17" s="48"/>
      <c r="AA17" s="48"/>
      <c r="AB17" s="48"/>
      <c r="AC17" s="48"/>
      <c r="AD17" s="48"/>
      <c r="AE17" s="48"/>
      <c r="AF17" s="48"/>
    </row>
    <row r="18" spans="1:32" ht="15.75" thickBot="1" x14ac:dyDescent="0.25">
      <c r="A18" s="18" t="s">
        <v>35</v>
      </c>
      <c r="B18" s="24">
        <f>SUM(B15:B17)</f>
        <v>68</v>
      </c>
      <c r="C18" s="38">
        <f>B18/B43</f>
        <v>0.15144766146993319</v>
      </c>
      <c r="G18" s="7"/>
      <c r="H18" s="33"/>
      <c r="L18" s="34"/>
      <c r="M18" s="34"/>
      <c r="N18" s="37">
        <f>SUM(N15:N17)</f>
        <v>662.88</v>
      </c>
      <c r="O18" s="37">
        <f t="shared" ref="O18:P18" si="15">SUM(O15:O17)</f>
        <v>13916.379310344828</v>
      </c>
      <c r="P18" s="37">
        <f t="shared" si="15"/>
        <v>13253.499310344829</v>
      </c>
      <c r="Q18" s="34"/>
      <c r="R18" s="34"/>
      <c r="S18" s="34"/>
      <c r="T18" s="34"/>
      <c r="U18" s="34"/>
      <c r="W18" s="28" t="s">
        <v>77</v>
      </c>
      <c r="X18" s="1">
        <v>0</v>
      </c>
      <c r="Z18" s="48"/>
      <c r="AA18" s="48"/>
      <c r="AB18" s="48"/>
      <c r="AC18" s="48"/>
      <c r="AD18" s="48"/>
      <c r="AE18" s="48"/>
      <c r="AF18" s="48"/>
    </row>
    <row r="19" spans="1:32" ht="21.75" thickBot="1" x14ac:dyDescent="0.35">
      <c r="A19" s="23" t="s">
        <v>40</v>
      </c>
      <c r="G19" s="7"/>
      <c r="H19" s="33"/>
      <c r="L19" s="34"/>
      <c r="M19" s="34"/>
      <c r="N19" s="38">
        <f>N18/O18</f>
        <v>4.763307935328006E-2</v>
      </c>
      <c r="O19" s="34"/>
      <c r="P19" s="38">
        <f>P18/O18</f>
        <v>0.95236692064672002</v>
      </c>
      <c r="Q19" s="34"/>
      <c r="R19" s="34"/>
      <c r="S19" s="34"/>
      <c r="T19" s="34"/>
      <c r="U19" s="34"/>
      <c r="Z19" s="46"/>
      <c r="AA19" s="46"/>
      <c r="AB19" s="46"/>
      <c r="AC19" s="46"/>
      <c r="AD19" s="46"/>
    </row>
    <row r="20" spans="1:32" x14ac:dyDescent="0.2">
      <c r="A20" s="17" t="s">
        <v>41</v>
      </c>
      <c r="B20" s="2">
        <v>22</v>
      </c>
      <c r="C20" s="39">
        <f t="shared" si="0"/>
        <v>4.8997772828507792E-2</v>
      </c>
      <c r="D20" s="4">
        <v>1</v>
      </c>
      <c r="E20" s="5">
        <v>132</v>
      </c>
      <c r="F20" s="3">
        <v>1.5</v>
      </c>
      <c r="G20" s="31">
        <f t="shared" si="1"/>
        <v>22.222222222222221</v>
      </c>
      <c r="H20" s="32">
        <f t="shared" si="2"/>
        <v>5.94</v>
      </c>
      <c r="I20" s="5">
        <v>2.34</v>
      </c>
      <c r="J20" s="5">
        <v>256</v>
      </c>
      <c r="K20" s="5">
        <f t="shared" si="3"/>
        <v>220.68965517241381</v>
      </c>
      <c r="L20" s="6">
        <f t="shared" si="4"/>
        <v>8.2800000000000011</v>
      </c>
      <c r="M20" s="5">
        <f t="shared" si="5"/>
        <v>212.40965517241381</v>
      </c>
      <c r="N20" s="6">
        <f t="shared" si="6"/>
        <v>182.16000000000003</v>
      </c>
      <c r="O20" s="29">
        <f t="shared" si="7"/>
        <v>4855.1724137931042</v>
      </c>
      <c r="P20" s="30">
        <f t="shared" si="8"/>
        <v>4673.0124137931034</v>
      </c>
      <c r="Q20" s="35">
        <f t="shared" si="9"/>
        <v>3.7518750000000003E-2</v>
      </c>
      <c r="R20" s="36">
        <f t="shared" si="12"/>
        <v>0.96248124999999995</v>
      </c>
      <c r="S20" s="30" t="str">
        <f t="shared" si="10"/>
        <v>H</v>
      </c>
      <c r="T20" s="30" t="str">
        <f t="shared" si="11"/>
        <v>H</v>
      </c>
      <c r="U20" s="30" t="str" cm="1">
        <f t="array" ref="U20">_xlfn.IFS(S20&amp;T20="LL","PERRO",S20&amp;T20="LH","CABALLO",S20&amp;T20="HH","ESTRELLA",S20&amp;T20="HL","ROMPECABEZAS")</f>
        <v>ESTRELLA</v>
      </c>
      <c r="W20" s="28" t="s">
        <v>74</v>
      </c>
      <c r="X20" s="1">
        <v>0</v>
      </c>
      <c r="Z20" s="48" t="s">
        <v>81</v>
      </c>
      <c r="AA20" s="48"/>
      <c r="AB20" s="48"/>
      <c r="AC20" s="48"/>
      <c r="AD20" s="48"/>
      <c r="AE20" s="48"/>
      <c r="AF20" s="48"/>
    </row>
    <row r="21" spans="1:32" x14ac:dyDescent="0.2">
      <c r="A21" s="17" t="s">
        <v>42</v>
      </c>
      <c r="B21" s="2">
        <v>22</v>
      </c>
      <c r="C21" s="39">
        <f t="shared" si="0"/>
        <v>4.8997772828507792E-2</v>
      </c>
      <c r="D21" s="4">
        <v>1</v>
      </c>
      <c r="E21" s="5">
        <v>121</v>
      </c>
      <c r="F21" s="3">
        <v>1.5</v>
      </c>
      <c r="G21" s="31">
        <f t="shared" si="1"/>
        <v>22.222222222222221</v>
      </c>
      <c r="H21" s="32">
        <f t="shared" si="2"/>
        <v>5.4450000000000003</v>
      </c>
      <c r="I21" s="5">
        <v>2.54</v>
      </c>
      <c r="J21" s="5">
        <v>267</v>
      </c>
      <c r="K21" s="5">
        <f t="shared" si="3"/>
        <v>230.17241379310346</v>
      </c>
      <c r="L21" s="6">
        <f t="shared" si="4"/>
        <v>7.9850000000000003</v>
      </c>
      <c r="M21" s="5">
        <f t="shared" si="5"/>
        <v>222.18741379310345</v>
      </c>
      <c r="N21" s="6">
        <f t="shared" si="6"/>
        <v>175.67000000000002</v>
      </c>
      <c r="O21" s="29">
        <f t="shared" si="7"/>
        <v>5063.7931034482763</v>
      </c>
      <c r="P21" s="30">
        <f t="shared" si="8"/>
        <v>4888.1231034482762</v>
      </c>
      <c r="Q21" s="35">
        <f t="shared" si="9"/>
        <v>3.469138576779026E-2</v>
      </c>
      <c r="R21" s="36">
        <f t="shared" si="12"/>
        <v>0.96530861423220971</v>
      </c>
      <c r="S21" s="30" t="str">
        <f t="shared" si="10"/>
        <v>H</v>
      </c>
      <c r="T21" s="30" t="str">
        <f t="shared" si="11"/>
        <v>H</v>
      </c>
      <c r="U21" s="30" t="str" cm="1">
        <f t="array" ref="U21">_xlfn.IFS(S21&amp;T21="LL","PERRO",S21&amp;T21="LH","CABALLO",S21&amp;T21="HH","ESTRELLA",S21&amp;T21="HL","ROMPECABEZAS")</f>
        <v>ESTRELLA</v>
      </c>
      <c r="W21" s="28" t="s">
        <v>75</v>
      </c>
      <c r="X21" s="1">
        <v>1</v>
      </c>
      <c r="Z21" s="48"/>
      <c r="AA21" s="48"/>
      <c r="AB21" s="48"/>
      <c r="AC21" s="48"/>
      <c r="AD21" s="48"/>
      <c r="AE21" s="48"/>
      <c r="AF21" s="48"/>
    </row>
    <row r="22" spans="1:32" ht="15.75" thickBot="1" x14ac:dyDescent="0.25">
      <c r="A22" s="17" t="s">
        <v>43</v>
      </c>
      <c r="B22" s="2">
        <v>22</v>
      </c>
      <c r="C22" s="39">
        <f t="shared" si="0"/>
        <v>4.8997772828507792E-2</v>
      </c>
      <c r="D22" s="4">
        <v>0.9</v>
      </c>
      <c r="E22" s="5">
        <v>121</v>
      </c>
      <c r="F22" s="3">
        <v>1.5</v>
      </c>
      <c r="G22" s="31">
        <f t="shared" si="1"/>
        <v>20</v>
      </c>
      <c r="H22" s="32">
        <f t="shared" si="2"/>
        <v>6.05</v>
      </c>
      <c r="I22" s="5">
        <v>2.4500000000000002</v>
      </c>
      <c r="J22" s="5">
        <v>213</v>
      </c>
      <c r="K22" s="5">
        <f t="shared" si="3"/>
        <v>183.62068965517241</v>
      </c>
      <c r="L22" s="6">
        <f t="shared" si="4"/>
        <v>8.5</v>
      </c>
      <c r="M22" s="5">
        <f t="shared" si="5"/>
        <v>175.12068965517241</v>
      </c>
      <c r="N22" s="6">
        <f t="shared" si="6"/>
        <v>187</v>
      </c>
      <c r="O22" s="29">
        <f t="shared" si="7"/>
        <v>4039.655172413793</v>
      </c>
      <c r="P22" s="30">
        <f t="shared" si="8"/>
        <v>3852.655172413793</v>
      </c>
      <c r="Q22" s="35">
        <f t="shared" si="9"/>
        <v>4.6291079812206572E-2</v>
      </c>
      <c r="R22" s="36">
        <f t="shared" si="12"/>
        <v>0.95370892018779341</v>
      </c>
      <c r="S22" s="30" t="str">
        <f t="shared" si="10"/>
        <v>L</v>
      </c>
      <c r="T22" s="30" t="str">
        <f t="shared" si="11"/>
        <v>H</v>
      </c>
      <c r="U22" s="30" t="str" cm="1">
        <f t="array" ref="U22">_xlfn.IFS(S22&amp;T22="LL","PERRO",S22&amp;T22="LH","CABALLO",S22&amp;T22="HH","ESTRELLA",S22&amp;T22="HL","ROMPECABEZAS")</f>
        <v>CABALLO</v>
      </c>
      <c r="W22" s="28" t="s">
        <v>76</v>
      </c>
      <c r="X22" s="1">
        <v>0</v>
      </c>
      <c r="Z22" s="48"/>
      <c r="AA22" s="48"/>
      <c r="AB22" s="48"/>
      <c r="AC22" s="48"/>
      <c r="AD22" s="48"/>
      <c r="AE22" s="48"/>
      <c r="AF22" s="48"/>
    </row>
    <row r="23" spans="1:32" ht="15.75" thickBot="1" x14ac:dyDescent="0.25">
      <c r="A23" s="18" t="s">
        <v>35</v>
      </c>
      <c r="B23" s="24">
        <f>SUM(B20:B22)</f>
        <v>66</v>
      </c>
      <c r="C23" s="38">
        <f>B23/B43</f>
        <v>0.14699331848552338</v>
      </c>
      <c r="G23" s="7"/>
      <c r="H23" s="33"/>
      <c r="L23" s="34"/>
      <c r="M23" s="34"/>
      <c r="N23" s="37">
        <f>SUM(N20:N22)</f>
        <v>544.83000000000004</v>
      </c>
      <c r="O23" s="37">
        <f t="shared" ref="O23:P23" si="16">SUM(O20:O22)</f>
        <v>13958.620689655174</v>
      </c>
      <c r="P23" s="37">
        <f t="shared" si="16"/>
        <v>13413.790689655172</v>
      </c>
      <c r="Q23" s="34"/>
      <c r="R23" s="34"/>
      <c r="S23" s="34"/>
      <c r="T23" s="34"/>
      <c r="U23" s="34"/>
      <c r="W23" s="28" t="s">
        <v>77</v>
      </c>
      <c r="X23" s="1">
        <v>2</v>
      </c>
      <c r="Z23" s="48"/>
      <c r="AA23" s="48"/>
      <c r="AB23" s="48"/>
      <c r="AC23" s="48"/>
      <c r="AD23" s="48"/>
      <c r="AE23" s="48"/>
      <c r="AF23" s="48"/>
    </row>
    <row r="24" spans="1:32" ht="21.75" thickBot="1" x14ac:dyDescent="0.35">
      <c r="A24" s="23" t="s">
        <v>44</v>
      </c>
      <c r="G24" s="7"/>
      <c r="H24" s="33"/>
      <c r="L24" s="34"/>
      <c r="M24" s="34"/>
      <c r="N24" s="38">
        <f>N23/O23</f>
        <v>3.9031793478260871E-2</v>
      </c>
      <c r="O24" s="34"/>
      <c r="P24" s="38">
        <f>P23/O23</f>
        <v>0.96096820652173898</v>
      </c>
      <c r="Q24" s="34"/>
      <c r="R24" s="34"/>
      <c r="S24" s="34"/>
      <c r="T24" s="34"/>
      <c r="U24" s="34"/>
      <c r="Z24" s="46"/>
      <c r="AA24" s="46"/>
      <c r="AB24" s="46"/>
      <c r="AC24" s="46"/>
      <c r="AD24" s="46"/>
    </row>
    <row r="25" spans="1:32" x14ac:dyDescent="0.2">
      <c r="A25" s="17" t="s">
        <v>45</v>
      </c>
      <c r="B25" s="2">
        <v>23</v>
      </c>
      <c r="C25" s="39">
        <f t="shared" si="0"/>
        <v>5.1224944320712694E-2</v>
      </c>
      <c r="D25" s="4">
        <v>1</v>
      </c>
      <c r="E25" s="5">
        <v>100</v>
      </c>
      <c r="F25" s="3">
        <v>1.5</v>
      </c>
      <c r="G25" s="31">
        <f t="shared" si="1"/>
        <v>22.222222222222221</v>
      </c>
      <c r="H25" s="32">
        <f t="shared" si="2"/>
        <v>4.5</v>
      </c>
      <c r="I25" s="5">
        <v>4.2300000000000004</v>
      </c>
      <c r="J25" s="5">
        <v>231</v>
      </c>
      <c r="K25" s="5">
        <f t="shared" si="3"/>
        <v>199.13793103448276</v>
      </c>
      <c r="L25" s="6">
        <f t="shared" si="4"/>
        <v>8.73</v>
      </c>
      <c r="M25" s="5">
        <f t="shared" si="5"/>
        <v>190.40793103448277</v>
      </c>
      <c r="N25" s="6">
        <f t="shared" si="6"/>
        <v>200.79000000000002</v>
      </c>
      <c r="O25" s="29">
        <f t="shared" si="7"/>
        <v>4580.1724137931033</v>
      </c>
      <c r="P25" s="30">
        <f t="shared" si="8"/>
        <v>4379.3824137931042</v>
      </c>
      <c r="Q25" s="35">
        <f t="shared" si="9"/>
        <v>4.3838961038961038E-2</v>
      </c>
      <c r="R25" s="36">
        <f t="shared" si="12"/>
        <v>0.95616103896103899</v>
      </c>
      <c r="S25" s="30" t="str">
        <f t="shared" si="10"/>
        <v>L</v>
      </c>
      <c r="T25" s="30" t="str">
        <f t="shared" si="11"/>
        <v>H</v>
      </c>
      <c r="U25" s="30" t="str" cm="1">
        <f t="array" ref="U25">_xlfn.IFS(S25&amp;T25="LL","PERRO",S25&amp;T25="LH","CABALLO",S25&amp;T25="HH","ESTRELLA",S25&amp;T25="HL","ROMPECABEZAS")</f>
        <v>CABALLO</v>
      </c>
      <c r="W25" s="28" t="s">
        <v>74</v>
      </c>
      <c r="X25" s="1">
        <v>0</v>
      </c>
      <c r="Z25" s="48" t="s">
        <v>82</v>
      </c>
      <c r="AA25" s="48"/>
      <c r="AB25" s="48"/>
      <c r="AC25" s="48"/>
      <c r="AD25" s="48"/>
      <c r="AE25" s="48"/>
      <c r="AF25" s="48"/>
    </row>
    <row r="26" spans="1:32" x14ac:dyDescent="0.2">
      <c r="A26" s="17" t="s">
        <v>46</v>
      </c>
      <c r="B26" s="2">
        <v>24</v>
      </c>
      <c r="C26" s="39">
        <f t="shared" si="0"/>
        <v>5.3452115812917596E-2</v>
      </c>
      <c r="D26" s="4">
        <v>0.75</v>
      </c>
      <c r="E26" s="5">
        <v>121</v>
      </c>
      <c r="F26" s="3">
        <v>1.5</v>
      </c>
      <c r="G26" s="31">
        <f t="shared" si="1"/>
        <v>16.666666666666668</v>
      </c>
      <c r="H26" s="32">
        <f t="shared" si="2"/>
        <v>7.26</v>
      </c>
      <c r="I26" s="5">
        <v>4.54</v>
      </c>
      <c r="J26" s="5">
        <v>243</v>
      </c>
      <c r="K26" s="5">
        <f t="shared" si="3"/>
        <v>209.48275862068968</v>
      </c>
      <c r="L26" s="6">
        <f t="shared" si="4"/>
        <v>11.8</v>
      </c>
      <c r="M26" s="5">
        <f t="shared" si="5"/>
        <v>197.68275862068967</v>
      </c>
      <c r="N26" s="6">
        <f t="shared" si="6"/>
        <v>283.20000000000005</v>
      </c>
      <c r="O26" s="29">
        <f t="shared" si="7"/>
        <v>5027.5862068965525</v>
      </c>
      <c r="P26" s="30">
        <f t="shared" si="8"/>
        <v>4744.3862068965518</v>
      </c>
      <c r="Q26" s="35">
        <f t="shared" si="9"/>
        <v>5.6329218106995885E-2</v>
      </c>
      <c r="R26" s="36">
        <f t="shared" si="12"/>
        <v>0.94367078189300402</v>
      </c>
      <c r="S26" s="30" t="str">
        <f t="shared" si="10"/>
        <v>L</v>
      </c>
      <c r="T26" s="30" t="str">
        <f t="shared" si="11"/>
        <v>H</v>
      </c>
      <c r="U26" s="30" t="str" cm="1">
        <f t="array" ref="U26">_xlfn.IFS(S26&amp;T26="LL","PERRO",S26&amp;T26="LH","CABALLO",S26&amp;T26="HH","ESTRELLA",S26&amp;T26="HL","ROMPECABEZAS")</f>
        <v>CABALLO</v>
      </c>
      <c r="W26" s="28" t="s">
        <v>75</v>
      </c>
      <c r="X26" s="1">
        <v>2</v>
      </c>
      <c r="Z26" s="48"/>
      <c r="AA26" s="48"/>
      <c r="AB26" s="48"/>
      <c r="AC26" s="48"/>
      <c r="AD26" s="48"/>
      <c r="AE26" s="48"/>
      <c r="AF26" s="48"/>
    </row>
    <row r="27" spans="1:32" ht="15.75" thickBot="1" x14ac:dyDescent="0.25">
      <c r="A27" s="17" t="s">
        <v>47</v>
      </c>
      <c r="B27" s="2">
        <v>24</v>
      </c>
      <c r="C27" s="39">
        <f t="shared" si="0"/>
        <v>5.3452115812917596E-2</v>
      </c>
      <c r="D27" s="4">
        <v>0.75</v>
      </c>
      <c r="E27" s="5">
        <v>122</v>
      </c>
      <c r="F27" s="3">
        <v>1.5</v>
      </c>
      <c r="G27" s="31">
        <f t="shared" si="1"/>
        <v>16.666666666666668</v>
      </c>
      <c r="H27" s="32">
        <f t="shared" si="2"/>
        <v>7.3199999999999994</v>
      </c>
      <c r="I27" s="5">
        <v>4.32</v>
      </c>
      <c r="J27" s="5">
        <v>342</v>
      </c>
      <c r="K27" s="5">
        <f t="shared" si="3"/>
        <v>294.82758620689657</v>
      </c>
      <c r="L27" s="6">
        <f t="shared" si="4"/>
        <v>11.64</v>
      </c>
      <c r="M27" s="5">
        <f t="shared" si="5"/>
        <v>283.18758620689658</v>
      </c>
      <c r="N27" s="6">
        <f t="shared" si="6"/>
        <v>279.36</v>
      </c>
      <c r="O27" s="29">
        <f t="shared" si="7"/>
        <v>7075.8620689655181</v>
      </c>
      <c r="P27" s="30">
        <f t="shared" si="8"/>
        <v>6796.5020689655175</v>
      </c>
      <c r="Q27" s="35">
        <f t="shared" si="9"/>
        <v>3.9480701754385963E-2</v>
      </c>
      <c r="R27" s="36">
        <f t="shared" si="12"/>
        <v>0.96051929824561411</v>
      </c>
      <c r="S27" s="30" t="str">
        <f t="shared" si="10"/>
        <v>H</v>
      </c>
      <c r="T27" s="30" t="str">
        <f t="shared" si="11"/>
        <v>H</v>
      </c>
      <c r="U27" s="30" t="str" cm="1">
        <f t="array" ref="U27">_xlfn.IFS(S27&amp;T27="LL","PERRO",S27&amp;T27="LH","CABALLO",S27&amp;T27="HH","ESTRELLA",S27&amp;T27="HL","ROMPECABEZAS")</f>
        <v>ESTRELLA</v>
      </c>
      <c r="W27" s="28" t="s">
        <v>76</v>
      </c>
      <c r="X27" s="1">
        <v>0</v>
      </c>
      <c r="Z27" s="48"/>
      <c r="AA27" s="48"/>
      <c r="AB27" s="48"/>
      <c r="AC27" s="48"/>
      <c r="AD27" s="48"/>
      <c r="AE27" s="48"/>
      <c r="AF27" s="48"/>
    </row>
    <row r="28" spans="1:32" ht="15.75" thickBot="1" x14ac:dyDescent="0.25">
      <c r="A28" s="18" t="s">
        <v>35</v>
      </c>
      <c r="B28" s="24">
        <f>SUM(B25:B27)</f>
        <v>71</v>
      </c>
      <c r="C28" s="38">
        <f>B28/B43</f>
        <v>0.15812917594654788</v>
      </c>
      <c r="G28" s="7"/>
      <c r="H28" s="33"/>
      <c r="L28" s="34"/>
      <c r="M28" s="34"/>
      <c r="N28" s="37">
        <f>SUM(N25:N27)</f>
        <v>763.35000000000014</v>
      </c>
      <c r="O28" s="37">
        <f t="shared" ref="O28:P28" si="17">SUM(O25:O27)</f>
        <v>16683.620689655174</v>
      </c>
      <c r="P28" s="37">
        <f t="shared" si="17"/>
        <v>15920.270689655174</v>
      </c>
      <c r="Q28" s="34"/>
      <c r="R28" s="34"/>
      <c r="S28" s="34"/>
      <c r="T28" s="34"/>
      <c r="U28" s="34"/>
      <c r="W28" s="28" t="s">
        <v>77</v>
      </c>
      <c r="X28" s="1">
        <v>1</v>
      </c>
      <c r="Z28" s="48"/>
      <c r="AA28" s="48"/>
      <c r="AB28" s="48"/>
      <c r="AC28" s="48"/>
      <c r="AD28" s="48"/>
      <c r="AE28" s="48"/>
      <c r="AF28" s="48"/>
    </row>
    <row r="29" spans="1:32" ht="21.75" thickBot="1" x14ac:dyDescent="0.35">
      <c r="A29" s="23" t="s">
        <v>48</v>
      </c>
      <c r="G29" s="7"/>
      <c r="H29" s="33"/>
      <c r="L29" s="34"/>
      <c r="M29" s="34"/>
      <c r="N29" s="38">
        <f>N28/O28</f>
        <v>4.5754456673383972E-2</v>
      </c>
      <c r="O29" s="34"/>
      <c r="P29" s="38">
        <f>P28/O28</f>
        <v>0.95424554332661604</v>
      </c>
      <c r="Q29" s="34"/>
      <c r="R29" s="34"/>
      <c r="S29" s="34"/>
      <c r="T29" s="34"/>
      <c r="U29" s="34"/>
      <c r="Z29" s="46"/>
      <c r="AA29" s="46"/>
      <c r="AB29" s="46"/>
      <c r="AC29" s="46"/>
      <c r="AD29" s="46"/>
    </row>
    <row r="30" spans="1:32" x14ac:dyDescent="0.2">
      <c r="A30" s="17" t="s">
        <v>49</v>
      </c>
      <c r="B30" s="2">
        <v>13</v>
      </c>
      <c r="C30" s="39">
        <f t="shared" si="0"/>
        <v>2.8953229398663696E-2</v>
      </c>
      <c r="D30" s="4">
        <v>1</v>
      </c>
      <c r="E30" s="5">
        <v>145</v>
      </c>
      <c r="F30" s="3">
        <v>1.5</v>
      </c>
      <c r="G30" s="31">
        <f t="shared" si="1"/>
        <v>22.222222222222221</v>
      </c>
      <c r="H30" s="32">
        <f t="shared" si="2"/>
        <v>6.5250000000000004</v>
      </c>
      <c r="I30" s="5">
        <v>4.32</v>
      </c>
      <c r="J30" s="5">
        <v>198</v>
      </c>
      <c r="K30" s="5">
        <f t="shared" si="3"/>
        <v>170.68965517241381</v>
      </c>
      <c r="L30" s="6">
        <f t="shared" si="4"/>
        <v>10.845000000000001</v>
      </c>
      <c r="M30" s="5">
        <f t="shared" si="5"/>
        <v>159.84465517241381</v>
      </c>
      <c r="N30" s="6">
        <f t="shared" si="6"/>
        <v>140.98500000000001</v>
      </c>
      <c r="O30" s="29">
        <f t="shared" si="7"/>
        <v>2218.9655172413795</v>
      </c>
      <c r="P30" s="30">
        <f t="shared" si="8"/>
        <v>2077.9805172413794</v>
      </c>
      <c r="Q30" s="35">
        <f t="shared" si="9"/>
        <v>6.3536363636363641E-2</v>
      </c>
      <c r="R30" s="36">
        <f t="shared" si="12"/>
        <v>0.93646363636363639</v>
      </c>
      <c r="S30" s="30" t="str">
        <f t="shared" si="10"/>
        <v>L</v>
      </c>
      <c r="T30" s="30" t="str">
        <f t="shared" si="11"/>
        <v>L</v>
      </c>
      <c r="U30" s="30" t="str" cm="1">
        <f t="array" ref="U30">_xlfn.IFS(S30&amp;T30="LL","PERRO",S30&amp;T30="LH","CABALLO",S30&amp;T30="HH","ESTRELLA",S30&amp;T30="HL","ROMPECABEZAS")</f>
        <v>PERRO</v>
      </c>
      <c r="W30" s="28" t="s">
        <v>74</v>
      </c>
      <c r="X30" s="1">
        <v>1</v>
      </c>
      <c r="Z30" s="48" t="s">
        <v>83</v>
      </c>
      <c r="AA30" s="48"/>
      <c r="AB30" s="48"/>
      <c r="AC30" s="48"/>
      <c r="AD30" s="48"/>
      <c r="AE30" s="48"/>
      <c r="AF30" s="48"/>
    </row>
    <row r="31" spans="1:32" x14ac:dyDescent="0.2">
      <c r="A31" s="17" t="s">
        <v>50</v>
      </c>
      <c r="B31" s="2">
        <v>18</v>
      </c>
      <c r="C31" s="39">
        <f t="shared" si="0"/>
        <v>4.0089086859688199E-2</v>
      </c>
      <c r="D31" s="4">
        <v>1</v>
      </c>
      <c r="E31" s="5">
        <v>256</v>
      </c>
      <c r="F31" s="3">
        <v>1.5</v>
      </c>
      <c r="G31" s="31">
        <f t="shared" si="1"/>
        <v>22.222222222222221</v>
      </c>
      <c r="H31" s="32">
        <f t="shared" si="2"/>
        <v>11.52</v>
      </c>
      <c r="I31" s="5">
        <v>4.2300000000000004</v>
      </c>
      <c r="J31" s="5">
        <v>300</v>
      </c>
      <c r="K31" s="5">
        <f t="shared" si="3"/>
        <v>258.62068965517244</v>
      </c>
      <c r="L31" s="6">
        <f t="shared" si="4"/>
        <v>15.75</v>
      </c>
      <c r="M31" s="5">
        <f t="shared" si="5"/>
        <v>242.87068965517244</v>
      </c>
      <c r="N31" s="6">
        <f t="shared" si="6"/>
        <v>283.5</v>
      </c>
      <c r="O31" s="29">
        <f t="shared" si="7"/>
        <v>4655.1724137931042</v>
      </c>
      <c r="P31" s="30">
        <f t="shared" si="8"/>
        <v>4371.6724137931042</v>
      </c>
      <c r="Q31" s="35">
        <f t="shared" si="9"/>
        <v>6.0899999999999996E-2</v>
      </c>
      <c r="R31" s="36">
        <f t="shared" si="12"/>
        <v>0.93910000000000005</v>
      </c>
      <c r="S31" s="30" t="str">
        <f t="shared" si="10"/>
        <v>H</v>
      </c>
      <c r="T31" s="30" t="str">
        <f t="shared" si="11"/>
        <v>H</v>
      </c>
      <c r="U31" s="30" t="str" cm="1">
        <f t="array" ref="U31">_xlfn.IFS(S31&amp;T31="LL","PERRO",S31&amp;T31="LH","CABALLO",S31&amp;T31="HH","ESTRELLA",S31&amp;T31="HL","ROMPECABEZAS")</f>
        <v>ESTRELLA</v>
      </c>
      <c r="W31" s="28" t="s">
        <v>75</v>
      </c>
      <c r="X31" s="1">
        <v>0</v>
      </c>
      <c r="Z31" s="48"/>
      <c r="AA31" s="48"/>
      <c r="AB31" s="48"/>
      <c r="AC31" s="48"/>
      <c r="AD31" s="48"/>
      <c r="AE31" s="48"/>
      <c r="AF31" s="48"/>
    </row>
    <row r="32" spans="1:32" ht="15.75" thickBot="1" x14ac:dyDescent="0.25">
      <c r="A32" s="17" t="s">
        <v>51</v>
      </c>
      <c r="B32" s="2">
        <v>20</v>
      </c>
      <c r="C32" s="39">
        <f t="shared" si="0"/>
        <v>4.4543429844097995E-2</v>
      </c>
      <c r="D32" s="4">
        <v>0.9</v>
      </c>
      <c r="E32" s="5">
        <v>270</v>
      </c>
      <c r="F32" s="3">
        <v>1.5</v>
      </c>
      <c r="G32" s="31">
        <f t="shared" si="1"/>
        <v>20</v>
      </c>
      <c r="H32" s="32">
        <f t="shared" si="2"/>
        <v>13.5</v>
      </c>
      <c r="I32" s="5">
        <v>2.34</v>
      </c>
      <c r="J32" s="5">
        <v>367</v>
      </c>
      <c r="K32" s="5">
        <f t="shared" si="3"/>
        <v>316.37931034482762</v>
      </c>
      <c r="L32" s="6">
        <f t="shared" si="4"/>
        <v>15.84</v>
      </c>
      <c r="M32" s="5">
        <f t="shared" si="5"/>
        <v>300.53931034482764</v>
      </c>
      <c r="N32" s="6">
        <f t="shared" si="6"/>
        <v>316.8</v>
      </c>
      <c r="O32" s="29">
        <f t="shared" si="7"/>
        <v>6327.5862068965525</v>
      </c>
      <c r="P32" s="30">
        <f t="shared" si="8"/>
        <v>6010.7862068965533</v>
      </c>
      <c r="Q32" s="35">
        <f t="shared" si="9"/>
        <v>5.0066485013623971E-2</v>
      </c>
      <c r="R32" s="36">
        <f t="shared" si="12"/>
        <v>0.94993351498637613</v>
      </c>
      <c r="S32" s="30" t="str">
        <f t="shared" si="10"/>
        <v>H</v>
      </c>
      <c r="T32" s="30" t="str">
        <f t="shared" si="11"/>
        <v>H</v>
      </c>
      <c r="U32" s="30" t="str" cm="1">
        <f t="array" ref="U32">_xlfn.IFS(S32&amp;T32="LL","PERRO",S32&amp;T32="LH","CABALLO",S32&amp;T32="HH","ESTRELLA",S32&amp;T32="HL","ROMPECABEZAS")</f>
        <v>ESTRELLA</v>
      </c>
      <c r="W32" s="28" t="s">
        <v>76</v>
      </c>
      <c r="X32" s="1">
        <v>0</v>
      </c>
      <c r="Z32" s="48"/>
      <c r="AA32" s="48"/>
      <c r="AB32" s="48"/>
      <c r="AC32" s="48"/>
      <c r="AD32" s="48"/>
      <c r="AE32" s="48"/>
      <c r="AF32" s="48"/>
    </row>
    <row r="33" spans="1:32" ht="15.75" thickBot="1" x14ac:dyDescent="0.25">
      <c r="A33" s="18" t="s">
        <v>35</v>
      </c>
      <c r="B33" s="24">
        <f>SUM(B30:B32)</f>
        <v>51</v>
      </c>
      <c r="C33" s="38">
        <f>B33/B43</f>
        <v>0.11358574610244988</v>
      </c>
      <c r="G33" s="7"/>
      <c r="H33" s="33"/>
      <c r="L33" s="34"/>
      <c r="M33" s="34"/>
      <c r="N33" s="37">
        <f>SUM(N30:N32)</f>
        <v>741.28500000000008</v>
      </c>
      <c r="O33" s="37">
        <f t="shared" ref="O33:P33" si="18">SUM(O30:O32)</f>
        <v>13201.724137931036</v>
      </c>
      <c r="P33" s="37">
        <f t="shared" si="18"/>
        <v>12460.439137931036</v>
      </c>
      <c r="Q33" s="34"/>
      <c r="R33" s="34"/>
      <c r="S33" s="34"/>
      <c r="T33" s="34"/>
      <c r="U33" s="34"/>
      <c r="W33" s="28" t="s">
        <v>77</v>
      </c>
      <c r="X33" s="1">
        <v>2</v>
      </c>
      <c r="Z33" s="48"/>
      <c r="AA33" s="48"/>
      <c r="AB33" s="48"/>
      <c r="AC33" s="48"/>
      <c r="AD33" s="48"/>
      <c r="AE33" s="48"/>
      <c r="AF33" s="48"/>
    </row>
    <row r="34" spans="1:32" ht="21.75" thickBot="1" x14ac:dyDescent="0.35">
      <c r="A34" s="23" t="s">
        <v>52</v>
      </c>
      <c r="G34" s="7"/>
      <c r="H34" s="33"/>
      <c r="L34" s="34"/>
      <c r="M34" s="34"/>
      <c r="N34" s="38">
        <f>N33/O33</f>
        <v>5.6150620347394542E-2</v>
      </c>
      <c r="O34" s="34"/>
      <c r="P34" s="38">
        <f>P33/O33</f>
        <v>0.94384937965260551</v>
      </c>
      <c r="Q34" s="34"/>
      <c r="R34" s="34"/>
      <c r="S34" s="34"/>
      <c r="T34" s="34"/>
      <c r="U34" s="34"/>
      <c r="Z34" s="46"/>
      <c r="AA34" s="46"/>
      <c r="AB34" s="46"/>
      <c r="AC34" s="46"/>
      <c r="AD34" s="46"/>
    </row>
    <row r="35" spans="1:32" x14ac:dyDescent="0.2">
      <c r="A35" s="17" t="s">
        <v>53</v>
      </c>
      <c r="B35" s="2">
        <v>12</v>
      </c>
      <c r="C35" s="39">
        <f t="shared" si="0"/>
        <v>2.6726057906458798E-2</v>
      </c>
      <c r="D35" s="4">
        <v>1</v>
      </c>
      <c r="E35" s="5">
        <v>137</v>
      </c>
      <c r="F35" s="3">
        <v>1</v>
      </c>
      <c r="G35" s="31">
        <f t="shared" si="1"/>
        <v>22.222222222222221</v>
      </c>
      <c r="H35" s="32">
        <f t="shared" si="2"/>
        <v>6.165</v>
      </c>
      <c r="I35" s="2"/>
      <c r="J35" s="5">
        <v>230</v>
      </c>
      <c r="K35" s="5">
        <f t="shared" si="3"/>
        <v>198.27586206896552</v>
      </c>
      <c r="L35" s="6">
        <f t="shared" si="4"/>
        <v>6.165</v>
      </c>
      <c r="M35" s="5">
        <f t="shared" si="5"/>
        <v>192.11086206896553</v>
      </c>
      <c r="N35" s="6">
        <f t="shared" si="6"/>
        <v>73.98</v>
      </c>
      <c r="O35" s="29">
        <f t="shared" si="7"/>
        <v>2379.3103448275861</v>
      </c>
      <c r="P35" s="30">
        <f t="shared" si="8"/>
        <v>2305.3303448275865</v>
      </c>
      <c r="Q35" s="35">
        <f t="shared" si="9"/>
        <v>3.1093043478260869E-2</v>
      </c>
      <c r="R35" s="36">
        <f t="shared" si="12"/>
        <v>0.96890695652173919</v>
      </c>
      <c r="S35" s="30" t="str">
        <f t="shared" si="10"/>
        <v>L</v>
      </c>
      <c r="T35" s="30" t="str">
        <f t="shared" si="11"/>
        <v>L</v>
      </c>
      <c r="U35" s="30" t="str" cm="1">
        <f t="array" ref="U35">_xlfn.IFS(S35&amp;T35="LL","PERRO",S35&amp;T35="LH","CABALLO",S35&amp;T35="HH","ESTRELLA",S35&amp;T35="HL","ROMPECABEZAS")</f>
        <v>PERRO</v>
      </c>
      <c r="W35" s="28" t="s">
        <v>74</v>
      </c>
      <c r="X35" s="1">
        <v>4</v>
      </c>
      <c r="Z35" s="48" t="s">
        <v>84</v>
      </c>
      <c r="AA35" s="48"/>
      <c r="AB35" s="48"/>
      <c r="AC35" s="48"/>
      <c r="AD35" s="48"/>
      <c r="AE35" s="48"/>
      <c r="AF35" s="48"/>
    </row>
    <row r="36" spans="1:32" x14ac:dyDescent="0.2">
      <c r="A36" s="17" t="s">
        <v>54</v>
      </c>
      <c r="B36" s="2">
        <v>21</v>
      </c>
      <c r="C36" s="39">
        <f t="shared" si="0"/>
        <v>4.6770601336302897E-2</v>
      </c>
      <c r="D36" s="4">
        <v>0.9</v>
      </c>
      <c r="E36" s="5">
        <v>195</v>
      </c>
      <c r="F36" s="3">
        <v>1</v>
      </c>
      <c r="G36" s="31">
        <f t="shared" si="1"/>
        <v>20</v>
      </c>
      <c r="H36" s="32">
        <f t="shared" si="2"/>
        <v>9.75</v>
      </c>
      <c r="I36" s="2"/>
      <c r="J36" s="5">
        <v>243</v>
      </c>
      <c r="K36" s="5">
        <f t="shared" si="3"/>
        <v>209.48275862068968</v>
      </c>
      <c r="L36" s="6">
        <f t="shared" si="4"/>
        <v>9.75</v>
      </c>
      <c r="M36" s="5">
        <f t="shared" si="5"/>
        <v>199.73275862068968</v>
      </c>
      <c r="N36" s="6">
        <f t="shared" si="6"/>
        <v>204.75</v>
      </c>
      <c r="O36" s="29">
        <f t="shared" si="7"/>
        <v>4399.1379310344837</v>
      </c>
      <c r="P36" s="30">
        <f t="shared" si="8"/>
        <v>4194.3879310344837</v>
      </c>
      <c r="Q36" s="35">
        <f t="shared" si="9"/>
        <v>4.6543209876543201E-2</v>
      </c>
      <c r="R36" s="36">
        <f t="shared" si="12"/>
        <v>0.95345679012345674</v>
      </c>
      <c r="S36" s="30" t="str">
        <f t="shared" si="10"/>
        <v>L</v>
      </c>
      <c r="T36" s="30" t="str">
        <f t="shared" si="11"/>
        <v>H</v>
      </c>
      <c r="U36" s="30" t="str" cm="1">
        <f t="array" ref="U36">_xlfn.IFS(S36&amp;T36="LL","PERRO",S36&amp;T36="LH","CABALLO",S36&amp;T36="HH","ESTRELLA",S36&amp;T36="HL","ROMPECABEZAS")</f>
        <v>CABALLO</v>
      </c>
      <c r="W36" s="28" t="s">
        <v>75</v>
      </c>
      <c r="X36" s="1">
        <v>1</v>
      </c>
      <c r="Z36" s="48"/>
      <c r="AA36" s="48"/>
      <c r="AB36" s="48"/>
      <c r="AC36" s="48"/>
      <c r="AD36" s="48"/>
      <c r="AE36" s="48"/>
      <c r="AF36" s="48"/>
    </row>
    <row r="37" spans="1:32" x14ac:dyDescent="0.2">
      <c r="A37" s="17" t="s">
        <v>55</v>
      </c>
      <c r="B37" s="2">
        <v>21</v>
      </c>
      <c r="C37" s="39">
        <f t="shared" si="0"/>
        <v>4.6770601336302897E-2</v>
      </c>
      <c r="D37" s="4">
        <v>0.75</v>
      </c>
      <c r="E37" s="5">
        <v>225</v>
      </c>
      <c r="F37" s="3">
        <v>1</v>
      </c>
      <c r="G37" s="31">
        <f t="shared" si="1"/>
        <v>16.666666666666668</v>
      </c>
      <c r="H37" s="32">
        <f t="shared" si="2"/>
        <v>13.499999999999998</v>
      </c>
      <c r="I37" s="2"/>
      <c r="J37" s="5">
        <v>300</v>
      </c>
      <c r="K37" s="5">
        <f t="shared" si="3"/>
        <v>258.62068965517244</v>
      </c>
      <c r="L37" s="6">
        <f t="shared" si="4"/>
        <v>13.499999999999998</v>
      </c>
      <c r="M37" s="5">
        <f t="shared" si="5"/>
        <v>245.12068965517244</v>
      </c>
      <c r="N37" s="6">
        <f t="shared" si="6"/>
        <v>283.49999999999994</v>
      </c>
      <c r="O37" s="29">
        <f t="shared" si="7"/>
        <v>5431.0344827586214</v>
      </c>
      <c r="P37" s="30">
        <f t="shared" si="8"/>
        <v>5147.5344827586214</v>
      </c>
      <c r="Q37" s="35">
        <f t="shared" si="9"/>
        <v>5.2199999999999989E-2</v>
      </c>
      <c r="R37" s="36">
        <f t="shared" si="12"/>
        <v>0.94779999999999998</v>
      </c>
      <c r="S37" s="30" t="str">
        <f t="shared" si="10"/>
        <v>H</v>
      </c>
      <c r="T37" s="30" t="str">
        <f t="shared" si="11"/>
        <v>H</v>
      </c>
      <c r="U37" s="30" t="str" cm="1">
        <f t="array" ref="U37">_xlfn.IFS(S37&amp;T37="LL","PERRO",S37&amp;T37="LH","CABALLO",S37&amp;T37="HH","ESTRELLA",S37&amp;T37="HL","ROMPECABEZAS")</f>
        <v>ESTRELLA</v>
      </c>
      <c r="W37" s="28" t="s">
        <v>76</v>
      </c>
      <c r="X37" s="1">
        <v>0</v>
      </c>
      <c r="Z37" s="48"/>
      <c r="AA37" s="48"/>
      <c r="AB37" s="48"/>
      <c r="AC37" s="48"/>
      <c r="AD37" s="48"/>
      <c r="AE37" s="48"/>
      <c r="AF37" s="48"/>
    </row>
    <row r="38" spans="1:32" x14ac:dyDescent="0.2">
      <c r="A38" s="17" t="s">
        <v>56</v>
      </c>
      <c r="B38" s="2">
        <v>11</v>
      </c>
      <c r="C38" s="39">
        <f t="shared" si="0"/>
        <v>2.4498886414253896E-2</v>
      </c>
      <c r="D38" s="4">
        <v>0.9</v>
      </c>
      <c r="E38" s="5">
        <v>185</v>
      </c>
      <c r="F38" s="3">
        <v>1</v>
      </c>
      <c r="G38" s="31">
        <f t="shared" si="1"/>
        <v>20</v>
      </c>
      <c r="H38" s="32">
        <f t="shared" si="2"/>
        <v>9.25</v>
      </c>
      <c r="I38" s="2"/>
      <c r="J38" s="5">
        <v>232</v>
      </c>
      <c r="K38" s="5">
        <f t="shared" si="3"/>
        <v>200</v>
      </c>
      <c r="L38" s="6">
        <f t="shared" si="4"/>
        <v>9.25</v>
      </c>
      <c r="M38" s="5">
        <f t="shared" si="5"/>
        <v>190.75</v>
      </c>
      <c r="N38" s="6">
        <f t="shared" si="6"/>
        <v>101.75</v>
      </c>
      <c r="O38" s="29">
        <f t="shared" si="7"/>
        <v>2200</v>
      </c>
      <c r="P38" s="30">
        <f t="shared" si="8"/>
        <v>2098.25</v>
      </c>
      <c r="Q38" s="35">
        <f t="shared" si="9"/>
        <v>4.6249999999999999E-2</v>
      </c>
      <c r="R38" s="36">
        <f t="shared" si="12"/>
        <v>0.95374999999999999</v>
      </c>
      <c r="S38" s="30" t="str">
        <f t="shared" si="10"/>
        <v>L</v>
      </c>
      <c r="T38" s="30" t="str">
        <f t="shared" si="11"/>
        <v>L</v>
      </c>
      <c r="U38" s="30" t="str" cm="1">
        <f t="array" ref="U38">_xlfn.IFS(S38&amp;T38="LL","PERRO",S38&amp;T38="LH","CABALLO",S38&amp;T38="HH","ESTRELLA",S38&amp;T38="HL","ROMPECABEZAS")</f>
        <v>PERRO</v>
      </c>
      <c r="W38" s="28" t="s">
        <v>77</v>
      </c>
      <c r="X38" s="1">
        <v>1</v>
      </c>
      <c r="Z38" s="48"/>
      <c r="AA38" s="48"/>
      <c r="AB38" s="48"/>
      <c r="AC38" s="48"/>
      <c r="AD38" s="48"/>
      <c r="AE38" s="48"/>
      <c r="AF38" s="48"/>
    </row>
    <row r="39" spans="1:32" x14ac:dyDescent="0.2">
      <c r="A39" s="17" t="s">
        <v>57</v>
      </c>
      <c r="B39" s="2">
        <v>9</v>
      </c>
      <c r="C39" s="39">
        <f t="shared" si="0"/>
        <v>2.0044543429844099E-2</v>
      </c>
      <c r="D39" s="4">
        <v>1</v>
      </c>
      <c r="E39" s="5">
        <v>280</v>
      </c>
      <c r="F39" s="3">
        <v>1</v>
      </c>
      <c r="G39" s="31">
        <f t="shared" si="1"/>
        <v>22.222222222222221</v>
      </c>
      <c r="H39" s="32">
        <f t="shared" si="2"/>
        <v>12.6</v>
      </c>
      <c r="I39" s="2"/>
      <c r="J39" s="5">
        <v>243</v>
      </c>
      <c r="K39" s="5">
        <f t="shared" si="3"/>
        <v>209.48275862068968</v>
      </c>
      <c r="L39" s="6">
        <f t="shared" si="4"/>
        <v>12.6</v>
      </c>
      <c r="M39" s="5">
        <f t="shared" si="5"/>
        <v>196.88275862068969</v>
      </c>
      <c r="N39" s="6">
        <f t="shared" si="6"/>
        <v>113.39999999999999</v>
      </c>
      <c r="O39" s="29">
        <f t="shared" si="7"/>
        <v>1885.3448275862072</v>
      </c>
      <c r="P39" s="30">
        <f t="shared" si="8"/>
        <v>1771.9448275862071</v>
      </c>
      <c r="Q39" s="35">
        <f t="shared" si="9"/>
        <v>6.0148148148148138E-2</v>
      </c>
      <c r="R39" s="36">
        <f t="shared" si="12"/>
        <v>0.93985185185185194</v>
      </c>
      <c r="S39" s="30" t="str">
        <f t="shared" si="10"/>
        <v>L</v>
      </c>
      <c r="T39" s="30" t="str">
        <f t="shared" si="11"/>
        <v>L</v>
      </c>
      <c r="U39" s="30" t="str" cm="1">
        <f t="array" ref="U39">_xlfn.IFS(S39&amp;T39="LL","PERRO",S39&amp;T39="LH","CABALLO",S39&amp;T39="HH","ESTRELLA",S39&amp;T39="HL","ROMPECABEZAS")</f>
        <v>PERRO</v>
      </c>
    </row>
    <row r="40" spans="1:32" ht="15.75" thickBot="1" x14ac:dyDescent="0.25">
      <c r="A40" s="17" t="s">
        <v>58</v>
      </c>
      <c r="B40" s="2">
        <v>12</v>
      </c>
      <c r="C40" s="39">
        <f t="shared" si="0"/>
        <v>2.6726057906458798E-2</v>
      </c>
      <c r="D40" s="4">
        <v>0.75</v>
      </c>
      <c r="E40" s="5">
        <v>148</v>
      </c>
      <c r="F40" s="3">
        <v>1</v>
      </c>
      <c r="G40" s="31">
        <f t="shared" si="1"/>
        <v>16.666666666666668</v>
      </c>
      <c r="H40" s="32">
        <f t="shared" si="2"/>
        <v>8.879999999999999</v>
      </c>
      <c r="I40" s="2"/>
      <c r="J40" s="5">
        <v>220</v>
      </c>
      <c r="K40" s="5">
        <f t="shared" si="3"/>
        <v>189.65517241379311</v>
      </c>
      <c r="L40" s="6">
        <f t="shared" si="4"/>
        <v>8.879999999999999</v>
      </c>
      <c r="M40" s="5">
        <f t="shared" si="5"/>
        <v>180.77517241379311</v>
      </c>
      <c r="N40" s="6">
        <f t="shared" si="6"/>
        <v>106.55999999999999</v>
      </c>
      <c r="O40" s="29">
        <f t="shared" si="7"/>
        <v>2275.8620689655172</v>
      </c>
      <c r="P40" s="30">
        <f t="shared" si="8"/>
        <v>2169.3020689655173</v>
      </c>
      <c r="Q40" s="35">
        <f t="shared" si="9"/>
        <v>4.6821818181818173E-2</v>
      </c>
      <c r="R40" s="36">
        <f t="shared" si="12"/>
        <v>0.95317818181818181</v>
      </c>
      <c r="S40" s="30" t="str">
        <f t="shared" si="10"/>
        <v>L</v>
      </c>
      <c r="T40" s="30" t="str">
        <f t="shared" si="11"/>
        <v>L</v>
      </c>
      <c r="U40" s="30" t="str" cm="1">
        <f t="array" ref="U40">_xlfn.IFS(S40&amp;T40="LL","PERRO",S40&amp;T40="LH","CABALLO",S40&amp;T40="HH","ESTRELLA",S40&amp;T40="HL","ROMPECABEZAS")</f>
        <v>PERRO</v>
      </c>
    </row>
    <row r="41" spans="1:32" ht="15.75" thickBot="1" x14ac:dyDescent="0.25">
      <c r="A41" s="18" t="s">
        <v>35</v>
      </c>
      <c r="B41" s="24">
        <f>SUM(B35:B40)</f>
        <v>86</v>
      </c>
      <c r="C41" s="41">
        <f>B41/B43</f>
        <v>0.19153674832962139</v>
      </c>
      <c r="N41" s="37">
        <f>SUM(N35:N40)</f>
        <v>883.93999999999994</v>
      </c>
      <c r="O41" s="37">
        <f t="shared" ref="O41:P41" si="19">SUM(O35:O40)</f>
        <v>18570.689655172417</v>
      </c>
      <c r="P41" s="37">
        <f t="shared" si="19"/>
        <v>17686.749655172418</v>
      </c>
    </row>
    <row r="42" spans="1:32" ht="20.100000000000001" customHeight="1" thickBot="1" x14ac:dyDescent="0.25">
      <c r="A42" s="19"/>
      <c r="N42" s="38">
        <f>N41/O41</f>
        <v>4.7598663076780234E-2</v>
      </c>
      <c r="P42" s="38">
        <f>P41/O41</f>
        <v>0.95240133692321982</v>
      </c>
    </row>
    <row r="43" spans="1:32" ht="21.75" thickBot="1" x14ac:dyDescent="0.35">
      <c r="A43" s="20" t="s">
        <v>59</v>
      </c>
      <c r="B43" s="10">
        <f>B8+B13+B18+B23+B28+B33+B41</f>
        <v>449</v>
      </c>
      <c r="C43" s="40">
        <f>C8+C13+C18+C23+C28+C33+C41</f>
        <v>1</v>
      </c>
    </row>
    <row r="44" spans="1:32" ht="15.75" thickBot="1" x14ac:dyDescent="0.25">
      <c r="A44" s="19"/>
    </row>
    <row r="45" spans="1:32" ht="21.75" thickBot="1" x14ac:dyDescent="0.35">
      <c r="A45" s="55" t="s">
        <v>12</v>
      </c>
      <c r="B45" s="56"/>
      <c r="C45" s="56"/>
      <c r="D45" s="56"/>
      <c r="E45" s="56"/>
      <c r="F45" s="56"/>
      <c r="G45" s="56"/>
      <c r="N45" s="37">
        <f>N8+N13+N18+N23+N28+N33+N41</f>
        <v>4823.5649999999996</v>
      </c>
      <c r="O45" s="37">
        <f t="shared" ref="O45:P45" si="20">O8+O13+O18+O23+O28+O33+O41</f>
        <v>97072.413793103464</v>
      </c>
      <c r="P45" s="37">
        <f t="shared" si="20"/>
        <v>92248.848793103462</v>
      </c>
    </row>
    <row r="46" spans="1:32" ht="19.5" thickBot="1" x14ac:dyDescent="0.3">
      <c r="A46" s="11" t="s">
        <v>0</v>
      </c>
      <c r="B46" s="57">
        <f>O45</f>
        <v>97072.413793103464</v>
      </c>
      <c r="C46" s="58"/>
      <c r="D46" s="12"/>
      <c r="E46" s="44"/>
      <c r="F46" s="43"/>
      <c r="G46" s="43"/>
      <c r="H46" s="43"/>
      <c r="I46" s="43"/>
      <c r="J46" s="43"/>
      <c r="K46" s="43"/>
      <c r="L46" s="43"/>
      <c r="N46" s="38">
        <f>N45/O45</f>
        <v>4.9690378672160834E-2</v>
      </c>
      <c r="P46" s="38">
        <f>P45/O45</f>
        <v>0.95030962132783914</v>
      </c>
      <c r="R46" s="47"/>
      <c r="S46" s="47"/>
      <c r="T46" s="47"/>
      <c r="U46" s="47"/>
      <c r="W46" s="28" t="s">
        <v>74</v>
      </c>
      <c r="X46" s="1">
        <f>X5+X10+X15+X20+X25+X30+X35</f>
        <v>8</v>
      </c>
    </row>
    <row r="47" spans="1:32" ht="20.25" thickTop="1" thickBot="1" x14ac:dyDescent="0.3">
      <c r="A47" s="14" t="s">
        <v>1</v>
      </c>
      <c r="B47" s="52">
        <f>N45</f>
        <v>4823.5649999999996</v>
      </c>
      <c r="C47" s="50"/>
      <c r="E47" s="43"/>
      <c r="F47" s="43"/>
      <c r="G47" s="43"/>
      <c r="H47" s="43"/>
      <c r="I47" s="43"/>
      <c r="J47" s="43"/>
      <c r="K47" s="43"/>
      <c r="L47" s="43"/>
      <c r="R47" s="47"/>
      <c r="S47" s="47"/>
      <c r="T47" s="47"/>
      <c r="U47" s="47"/>
      <c r="W47" s="28" t="s">
        <v>75</v>
      </c>
      <c r="X47" s="1">
        <f>X6+X11+X16+X21+X26+X31+X36</f>
        <v>9</v>
      </c>
    </row>
    <row r="48" spans="1:32" ht="20.25" thickTop="1" thickBot="1" x14ac:dyDescent="0.3">
      <c r="A48" s="14" t="s">
        <v>2</v>
      </c>
      <c r="B48" s="52">
        <f>P45</f>
        <v>92248.848793103462</v>
      </c>
      <c r="C48" s="50"/>
      <c r="E48" s="43"/>
      <c r="F48" s="43"/>
      <c r="G48" s="43"/>
      <c r="H48" s="43"/>
      <c r="I48" s="43"/>
      <c r="J48" s="43"/>
      <c r="K48" s="43"/>
      <c r="L48" s="43"/>
      <c r="R48" s="47"/>
      <c r="S48" s="47"/>
      <c r="T48" s="47"/>
      <c r="U48" s="47"/>
      <c r="W48" s="28" t="s">
        <v>76</v>
      </c>
      <c r="X48" s="1">
        <f>X7+X12+X17+X22+X27+X32+X37</f>
        <v>1</v>
      </c>
    </row>
    <row r="49" spans="1:24" ht="20.25" thickTop="1" thickBot="1" x14ac:dyDescent="0.3">
      <c r="A49" s="14" t="s">
        <v>13</v>
      </c>
      <c r="B49" s="50" t="str">
        <f>A5</f>
        <v>JB Rare</v>
      </c>
      <c r="C49" s="50"/>
      <c r="E49" s="43"/>
      <c r="F49" s="43"/>
      <c r="G49" s="43"/>
      <c r="H49" s="43"/>
      <c r="I49" s="43"/>
      <c r="J49" s="43"/>
      <c r="K49" s="43"/>
      <c r="L49" s="43"/>
      <c r="R49" s="47"/>
      <c r="S49" s="47"/>
      <c r="T49" s="47"/>
      <c r="U49" s="47"/>
      <c r="W49" s="28" t="s">
        <v>77</v>
      </c>
      <c r="X49" s="1">
        <f>X8+X13+X18+X23+X28+X33+X38</f>
        <v>6</v>
      </c>
    </row>
    <row r="50" spans="1:24" ht="20.25" thickTop="1" thickBot="1" x14ac:dyDescent="0.3">
      <c r="A50" s="14" t="s">
        <v>14</v>
      </c>
      <c r="B50" s="50" t="str">
        <f>A4</f>
        <v>Whiskey</v>
      </c>
      <c r="C50" s="50"/>
      <c r="E50" s="43"/>
      <c r="F50" s="43"/>
      <c r="G50" s="43"/>
      <c r="H50" s="43"/>
      <c r="I50" s="43"/>
      <c r="J50" s="43"/>
      <c r="K50" s="43"/>
      <c r="L50" s="43"/>
      <c r="R50" s="47"/>
      <c r="S50" s="47"/>
      <c r="T50" s="47"/>
      <c r="U50" s="47"/>
    </row>
    <row r="51" spans="1:24" ht="20.25" thickTop="1" thickBot="1" x14ac:dyDescent="0.3">
      <c r="A51" s="14" t="s">
        <v>3</v>
      </c>
      <c r="B51" s="50" t="str">
        <f>A19&amp;A14</f>
        <v>VodkaRon</v>
      </c>
      <c r="C51" s="50"/>
      <c r="E51" s="43"/>
      <c r="F51" s="43"/>
      <c r="G51" s="43"/>
      <c r="H51" s="43"/>
      <c r="I51" s="43"/>
      <c r="J51" s="43"/>
      <c r="K51" s="43"/>
      <c r="L51" s="43"/>
      <c r="R51" s="47"/>
      <c r="S51" s="47"/>
      <c r="T51" s="47"/>
      <c r="U51" s="47"/>
    </row>
    <row r="52" spans="1:24" ht="20.25" thickTop="1" thickBot="1" x14ac:dyDescent="0.3">
      <c r="A52" s="14" t="s">
        <v>4</v>
      </c>
      <c r="B52" s="51">
        <v>567</v>
      </c>
      <c r="C52" s="51"/>
      <c r="E52" s="43"/>
      <c r="F52" s="43"/>
      <c r="G52" s="43"/>
      <c r="H52" s="43"/>
      <c r="I52" s="43"/>
      <c r="J52" s="43"/>
      <c r="K52" s="43"/>
      <c r="L52" s="43"/>
      <c r="R52" s="47"/>
      <c r="S52" s="47"/>
      <c r="T52" s="47"/>
      <c r="U52" s="47"/>
    </row>
    <row r="53" spans="1:24" ht="20.25" thickTop="1" thickBot="1" x14ac:dyDescent="0.3">
      <c r="A53" s="14" t="s">
        <v>5</v>
      </c>
      <c r="B53" s="52">
        <f>O45/B52</f>
        <v>171.2035516633218</v>
      </c>
      <c r="C53" s="50"/>
      <c r="E53" s="43"/>
      <c r="F53" s="43"/>
      <c r="G53" s="43"/>
      <c r="H53" s="43"/>
      <c r="I53" s="43"/>
      <c r="J53" s="43"/>
      <c r="K53" s="43"/>
      <c r="L53" s="43"/>
      <c r="R53" s="47"/>
      <c r="S53" s="47"/>
      <c r="T53" s="47"/>
      <c r="U53" s="47"/>
    </row>
    <row r="54" spans="1:24" ht="20.25" thickTop="1" thickBot="1" x14ac:dyDescent="0.3">
      <c r="A54" s="14" t="s">
        <v>6</v>
      </c>
      <c r="B54" s="49">
        <f>N46</f>
        <v>4.9690378672160834E-2</v>
      </c>
      <c r="C54" s="49"/>
      <c r="E54" s="43"/>
      <c r="F54" s="43"/>
      <c r="G54" s="43"/>
      <c r="H54" s="43"/>
      <c r="I54" s="43"/>
      <c r="J54" s="43"/>
      <c r="K54" s="43"/>
      <c r="L54" s="43"/>
      <c r="R54" s="47"/>
      <c r="S54" s="47"/>
      <c r="T54" s="47"/>
      <c r="U54" s="47"/>
    </row>
    <row r="55" spans="1:24" ht="20.25" thickTop="1" thickBot="1" x14ac:dyDescent="0.3">
      <c r="A55" s="14" t="s">
        <v>7</v>
      </c>
      <c r="B55" s="52">
        <f>P45/B43</f>
        <v>205.4540062207204</v>
      </c>
      <c r="C55" s="50"/>
      <c r="E55" s="43"/>
      <c r="F55" s="43"/>
      <c r="G55" s="43"/>
      <c r="H55" s="43"/>
      <c r="I55" s="43"/>
      <c r="J55" s="43"/>
      <c r="K55" s="43"/>
      <c r="L55" s="43"/>
      <c r="R55" s="47"/>
      <c r="S55" s="47"/>
      <c r="T55" s="47"/>
      <c r="U55" s="47"/>
    </row>
    <row r="56" spans="1:24" ht="20.25" thickTop="1" thickBot="1" x14ac:dyDescent="0.3">
      <c r="A56" s="14" t="s">
        <v>8</v>
      </c>
      <c r="B56" s="49">
        <f>(1/24)*0.7</f>
        <v>2.9166666666666664E-2</v>
      </c>
      <c r="C56" s="49"/>
      <c r="E56" s="43"/>
      <c r="F56" s="43"/>
      <c r="G56" s="43"/>
      <c r="H56" s="43"/>
      <c r="I56" s="43"/>
      <c r="J56" s="43"/>
      <c r="K56" s="43"/>
      <c r="L56" s="43"/>
      <c r="R56" s="47"/>
      <c r="S56" s="47"/>
      <c r="T56" s="47"/>
      <c r="U56" s="47"/>
    </row>
    <row r="57" spans="1:24" ht="20.25" thickTop="1" thickBot="1" x14ac:dyDescent="0.3">
      <c r="A57" s="13" t="s">
        <v>15</v>
      </c>
      <c r="B57" s="49" t="str">
        <f>A5</f>
        <v>JB Rare</v>
      </c>
      <c r="C57" s="49"/>
      <c r="E57" s="43"/>
      <c r="F57" s="43"/>
      <c r="G57" s="43"/>
      <c r="H57" s="43"/>
      <c r="I57" s="43"/>
      <c r="J57" s="43"/>
      <c r="K57" s="43"/>
      <c r="L57" s="43"/>
      <c r="R57" s="47"/>
      <c r="S57" s="47"/>
      <c r="T57" s="47"/>
      <c r="U57" s="47"/>
    </row>
    <row r="58" spans="1:24" ht="20.25" thickTop="1" thickBot="1" x14ac:dyDescent="0.3">
      <c r="A58" s="15" t="s">
        <v>16</v>
      </c>
      <c r="B58" s="49" t="str">
        <f>A5</f>
        <v>JB Rare</v>
      </c>
      <c r="C58" s="49"/>
      <c r="E58" s="43"/>
      <c r="F58" s="43"/>
      <c r="G58" s="43"/>
      <c r="H58" s="43"/>
      <c r="I58" s="43"/>
      <c r="J58" s="43"/>
      <c r="K58" s="43"/>
      <c r="L58" s="43"/>
      <c r="R58" s="42"/>
      <c r="S58" s="42"/>
      <c r="T58" s="42"/>
      <c r="U58" s="42"/>
    </row>
    <row r="59" spans="1:24" ht="20.25" thickTop="1" thickBot="1" x14ac:dyDescent="0.3">
      <c r="A59" s="15" t="s">
        <v>17</v>
      </c>
      <c r="B59" s="49" t="str">
        <f>A5</f>
        <v>JB Rare</v>
      </c>
      <c r="C59" s="49"/>
      <c r="E59" s="43"/>
      <c r="F59" s="43"/>
      <c r="G59" s="43"/>
      <c r="H59" s="43"/>
      <c r="I59" s="43"/>
      <c r="J59" s="43"/>
      <c r="K59" s="43"/>
      <c r="L59" s="43"/>
      <c r="R59" s="42"/>
      <c r="S59" s="42"/>
      <c r="T59" s="42"/>
      <c r="U59" s="42"/>
    </row>
    <row r="60" spans="1:24" ht="20.25" thickTop="1" thickBot="1" x14ac:dyDescent="0.3">
      <c r="A60" s="15" t="s">
        <v>9</v>
      </c>
      <c r="B60" s="49" t="str">
        <f>A4</f>
        <v>Whiskey</v>
      </c>
      <c r="C60" s="49"/>
      <c r="E60" s="43"/>
      <c r="F60" s="43"/>
      <c r="G60" s="43"/>
      <c r="H60" s="43"/>
      <c r="I60" s="43"/>
      <c r="J60" s="43"/>
      <c r="K60" s="43"/>
      <c r="L60" s="43"/>
      <c r="R60" s="42"/>
      <c r="S60" s="42"/>
      <c r="T60" s="42"/>
      <c r="U60" s="42"/>
    </row>
    <row r="61" spans="1:24" ht="20.25" thickTop="1" thickBot="1" x14ac:dyDescent="0.3">
      <c r="A61" s="15" t="s">
        <v>10</v>
      </c>
      <c r="B61" s="49" t="str">
        <f>A34</f>
        <v>Cremas y licores</v>
      </c>
      <c r="C61" s="49"/>
      <c r="E61" s="43"/>
      <c r="F61" s="43"/>
      <c r="G61" s="43"/>
      <c r="H61" s="43"/>
      <c r="I61" s="43"/>
      <c r="J61" s="43"/>
      <c r="K61" s="43"/>
      <c r="L61" s="43"/>
      <c r="R61" s="42"/>
      <c r="S61" s="42"/>
      <c r="T61" s="42"/>
      <c r="U61" s="42"/>
    </row>
    <row r="62" spans="1:24" ht="20.25" thickTop="1" thickBot="1" x14ac:dyDescent="0.3">
      <c r="A62" s="15" t="s">
        <v>11</v>
      </c>
      <c r="B62" s="49" t="str">
        <f>A34</f>
        <v>Cremas y licores</v>
      </c>
      <c r="C62" s="49"/>
      <c r="E62" s="43"/>
      <c r="F62" s="43"/>
      <c r="G62" s="43"/>
      <c r="H62" s="43"/>
      <c r="I62" s="43"/>
      <c r="J62" s="43"/>
      <c r="K62" s="43"/>
      <c r="L62" s="43"/>
      <c r="R62" s="42"/>
      <c r="S62" s="42"/>
      <c r="T62" s="42"/>
      <c r="U62" s="42"/>
    </row>
    <row r="63" spans="1:24" ht="15.75" thickTop="1" x14ac:dyDescent="0.2"/>
  </sheetData>
  <mergeCells count="27">
    <mergeCell ref="B58:C58"/>
    <mergeCell ref="B59:C59"/>
    <mergeCell ref="B60:C60"/>
    <mergeCell ref="B61:C61"/>
    <mergeCell ref="B62:C62"/>
    <mergeCell ref="A1:H1"/>
    <mergeCell ref="A45:G45"/>
    <mergeCell ref="B54:C54"/>
    <mergeCell ref="B55:C55"/>
    <mergeCell ref="B46:C46"/>
    <mergeCell ref="B47:C47"/>
    <mergeCell ref="B48:C48"/>
    <mergeCell ref="B49:C49"/>
    <mergeCell ref="B50:C50"/>
    <mergeCell ref="B56:C56"/>
    <mergeCell ref="B51:C51"/>
    <mergeCell ref="B52:C52"/>
    <mergeCell ref="B53:C53"/>
    <mergeCell ref="B57:C57"/>
    <mergeCell ref="R46:U57"/>
    <mergeCell ref="Z5:AF8"/>
    <mergeCell ref="Z10:AF13"/>
    <mergeCell ref="Z15:AF18"/>
    <mergeCell ref="Z20:AF23"/>
    <mergeCell ref="Z25:AF28"/>
    <mergeCell ref="Z30:AF33"/>
    <mergeCell ref="Z35:AF38"/>
  </mergeCells>
  <phoneticPr fontId="2" type="noConversion"/>
  <pageMargins left="0.32083333333333336" right="0.75000000000000011" top="0.49583333333333335" bottom="1" header="0.5" footer="0.5"/>
  <pageSetup scale="41" orientation="landscape" horizontalDpi="4294967292" verticalDpi="4294967292"/>
  <drawing r:id="rId1"/>
  <extLst>
    <ext xmlns:mx="http://schemas.microsoft.com/office/mac/excel/2008/main" uri="{64002731-A6B0-56B0-2670-7721B7C09600}">
      <mx:PLV Mode="1"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ferenceId xmlns="6c300343-e699-4bd8-8c50-2a5c1d487c6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47AD04A40163846ACE1E6CE3D761872" ma:contentTypeVersion="4" ma:contentTypeDescription="Crear nuevo documento." ma:contentTypeScope="" ma:versionID="d66f8bee1dfad3f995db82be850f31f7">
  <xsd:schema xmlns:xsd="http://www.w3.org/2001/XMLSchema" xmlns:xs="http://www.w3.org/2001/XMLSchema" xmlns:p="http://schemas.microsoft.com/office/2006/metadata/properties" xmlns:ns2="6c300343-e699-4bd8-8c50-2a5c1d487c64" targetNamespace="http://schemas.microsoft.com/office/2006/metadata/properties" ma:root="true" ma:fieldsID="17d1ea8def7b2399d2f50429d41f9833" ns2:_="">
    <xsd:import namespace="6c300343-e699-4bd8-8c50-2a5c1d487c64"/>
    <xsd:element name="properties">
      <xsd:complexType>
        <xsd:sequence>
          <xsd:element name="documentManagement">
            <xsd:complexType>
              <xsd:all>
                <xsd:element ref="ns2:ReferenceId" minOccurs="0"/>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300343-e699-4bd8-8c50-2a5c1d487c64" elementFormDefault="qualified">
    <xsd:import namespace="http://schemas.microsoft.com/office/2006/documentManagement/types"/>
    <xsd:import namespace="http://schemas.microsoft.com/office/infopath/2007/PartnerControls"/>
    <xsd:element name="ReferenceId" ma:index="8" nillable="true" ma:displayName="ReferenceId" ma:indexed="true" ma:internalName="ReferenceId">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58822B-4DA2-4319-ABB0-4F51F8324015}">
  <ds:schemaRefs>
    <ds:schemaRef ds:uri="http://schemas.microsoft.com/office/2006/metadata/properties"/>
    <ds:schemaRef ds:uri="http://www.w3.org/2000/xmlns/"/>
    <ds:schemaRef ds:uri="6c300343-e699-4bd8-8c50-2a5c1d487c64"/>
    <ds:schemaRef ds:uri="http://www.w3.org/2001/XMLSchema-instance"/>
  </ds:schemaRefs>
</ds:datastoreItem>
</file>

<file path=customXml/itemProps2.xml><?xml version="1.0" encoding="utf-8"?>
<ds:datastoreItem xmlns:ds="http://schemas.openxmlformats.org/officeDocument/2006/customXml" ds:itemID="{8E6C3149-3593-4B4C-B445-9B21394C57C7}">
  <ds:schemaRefs>
    <ds:schemaRef ds:uri="http://schemas.microsoft.com/office/2006/metadata/contentType"/>
    <ds:schemaRef ds:uri="http://schemas.microsoft.com/office/2006/metadata/properties/metaAttributes"/>
    <ds:schemaRef ds:uri="http://www.w3.org/2000/xmlns/"/>
    <ds:schemaRef ds:uri="http://www.w3.org/2001/XMLSchema"/>
    <ds:schemaRef ds:uri="6c300343-e699-4bd8-8c50-2a5c1d487c64"/>
  </ds:schemaRefs>
</ds:datastoreItem>
</file>

<file path=customXml/itemProps3.xml><?xml version="1.0" encoding="utf-8"?>
<ds:datastoreItem xmlns:ds="http://schemas.openxmlformats.org/officeDocument/2006/customXml" ds:itemID="{1615256C-482A-4745-8CBA-201D25F363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Office 2004 Test Drive</dc:creator>
  <cp:lastModifiedBy>Mateo Ramos Velasco</cp:lastModifiedBy>
  <dcterms:created xsi:type="dcterms:W3CDTF">2010-02-18T03:47:12Z</dcterms:created>
  <dcterms:modified xsi:type="dcterms:W3CDTF">2026-04-15T03:09:31Z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0x010100E47AD04A40163846ACE1E6CE3D761872</vt:lpwstr>
  </property>
</Properties>
</file>